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<sst xmlns="http://schemas.openxmlformats.org/spreadsheetml/2006/main" count="277" uniqueCount="160">
  <si>
    <t>西藏自治区林芝市波密县2023年脱贫统筹整合资金支出明细表</t>
  </si>
  <si>
    <t>序号</t>
  </si>
  <si>
    <t>县（区)、乡（镇）名称</t>
  </si>
  <si>
    <t>项目名称</t>
  </si>
  <si>
    <t>建设地点（所在乡、村名）</t>
  </si>
  <si>
    <t>项目建设内容</t>
  </si>
  <si>
    <t>项目主管部门</t>
  </si>
  <si>
    <t>项目责任人</t>
  </si>
  <si>
    <t>项目期限（月）</t>
  </si>
  <si>
    <t>预计竣
工时间</t>
  </si>
  <si>
    <t>财政资金来源及金额</t>
  </si>
  <si>
    <t>投资计划（万元）</t>
  </si>
  <si>
    <t>支出数</t>
  </si>
  <si>
    <t>余额数</t>
  </si>
  <si>
    <t>支出率</t>
  </si>
  <si>
    <t>年度衔接资金计划完成情况</t>
  </si>
  <si>
    <t>备注</t>
  </si>
  <si>
    <t>资金来源名称</t>
  </si>
  <si>
    <t>金额（万元）</t>
  </si>
  <si>
    <t>总投资</t>
  </si>
  <si>
    <t>中央财政资金</t>
  </si>
  <si>
    <t>自治区财政
资金</t>
  </si>
  <si>
    <t>地（市）级资金</t>
  </si>
  <si>
    <t>县本级资金</t>
  </si>
  <si>
    <t>其他资金</t>
  </si>
  <si>
    <t>汇总</t>
  </si>
  <si>
    <t>（一）生产发展类（含产业基础设施配套类）</t>
  </si>
  <si>
    <t>波密县</t>
  </si>
  <si>
    <t>嘎瓦龙景区旅游产业示范项目</t>
  </si>
  <si>
    <t>扎木镇桑登村</t>
  </si>
  <si>
    <t>新建游客接待服务中心2104.35平方米；马厩及设备用房375.42平方米；总体给排水工程1项及其他附属工程等。</t>
  </si>
  <si>
    <t>波密县文旅局/波密县民宗局</t>
  </si>
  <si>
    <t>白玛四朗/于云波</t>
  </si>
  <si>
    <t>10个月</t>
  </si>
  <si>
    <t>中央衔接资金+中央少数民族发展资金957.18万元+自治区衔接资金+自治区少数民族发展资金505.18万元</t>
  </si>
  <si>
    <t>中央少数民族发展资金957.18万元+自治区少数民族发展资金505.18万元</t>
  </si>
  <si>
    <t>波密县松宗镇屠宰场建设项目</t>
  </si>
  <si>
    <t>松宗镇纳玉村</t>
  </si>
  <si>
    <t>屠宰加工车间2106.66平方米； 新建附属楼370.08平方米；危险废弃物暂存间42.16平方米；电蒸汽发热间83.46平方米；无害化处理间150.66平方米；污水处理设备间371.8平方米；卫生间26.24平方米；值班室28.56平方米；土石方工程7519.11立方米；园区内混泥土地面2311.1平方米；建筑物出入口地面191.9平方米；园区外混泥土地面1915.61平方米；排水沟271.6米；围墙425.5米；路灯53盏；绿化提升4587.25平方米；总体给排水工程1项；总体电气工程1项等其他附属设施工程。一体化污水处理设备1项；屠宰加工车间设备1项及其他附属工程等。</t>
  </si>
  <si>
    <t>波密县农业农村局</t>
  </si>
  <si>
    <t>拉巴</t>
  </si>
  <si>
    <t>中央资金</t>
  </si>
  <si>
    <t>波密县多吉乡木古村猪场畜粪污改造项目</t>
  </si>
  <si>
    <t>多吉乡木古村</t>
  </si>
  <si>
    <t>开挖粪污沟约230立方米，铺设管道约560米，增加污水处理设施，改造猪场粪污处理，购置场内附属设施等</t>
  </si>
  <si>
    <t>波密县倾多镇德吉村农田灌溉水渠改造项目</t>
  </si>
  <si>
    <t>倾多镇德吉村</t>
  </si>
  <si>
    <t>新建管道4条，合计长1410m，其中DN200PE长168m，DN120PE长1242m，闸阀井5座，沉砂池2座；渠道10条，支渠长1041m，斗渠长1600m。蓄水池1座，跌水3座</t>
  </si>
  <si>
    <t>波密县倾多镇人民政府</t>
  </si>
  <si>
    <t>张亮</t>
  </si>
  <si>
    <t>8个月</t>
  </si>
  <si>
    <t>中央以工代赈资金</t>
  </si>
  <si>
    <t>以工代赈项目</t>
  </si>
  <si>
    <t>（二）巩固提升类（人居环境整治类）</t>
  </si>
  <si>
    <t>波密县扎木镇通木村人居环境整治项目</t>
  </si>
  <si>
    <t>扎木镇通木村</t>
  </si>
  <si>
    <t>道路硬化5293.30㎡,太阳能路灯安装41盏，勾臂垃圾桶安装工程10个，排气井2座，阀门井22座，排泥井3座，DN110钢丝网骨架塑料聚乙烯管1023m,DN63钢丝网骨架塑料聚乙烯管334.19m,入户线路整治工程1项，土石方工程及其它附属工程。</t>
  </si>
  <si>
    <t>波密县住房和城乡建设局</t>
  </si>
  <si>
    <t>旺青格堆</t>
  </si>
  <si>
    <t>7个月</t>
  </si>
  <si>
    <t>波密县多吉乡帕雄村人居环境整治项目</t>
  </si>
  <si>
    <t>多吉乡帕雄村</t>
  </si>
  <si>
    <r>
      <rPr>
        <sz val="18"/>
        <rFont val="宋体"/>
        <charset val="134"/>
      </rPr>
      <t>改造10kV线路路径长1.506km，采用架空绝缘导线,AC10kV,JKLYJ,70，;改造0.4kV线路路径长4.559km，采用架空绝缘导线,AC1kV,JKLYJ,70;新建锥形水泥杆,非预应力,法兰杆,12m,190mm,M，137根;拉线盘66块;底盘4块;卡盘8块;新建1台变压器SH15-200kVA（包含铁附件）;跌落式熔断器6台;交流避雷器6台;JP柜100kVA1面;JP柜200kVA1面;改造单相用户60户（其中帕雄村47户，兴登村13户）;单相下户线JKLYJ-1kV-16 3000米;单相入户线布电线,BV6,1300米;绑扎线BV-4mm</t>
    </r>
    <r>
      <rPr>
        <sz val="18"/>
        <rFont val="方正书宋_GBK"/>
        <charset val="134"/>
      </rPr>
      <t>²</t>
    </r>
    <r>
      <rPr>
        <sz val="18"/>
        <rFont val="宋体"/>
        <charset val="134"/>
      </rPr>
      <t xml:space="preserve">  936米;PVC保护管φ32  300米;单相计量表箱60台;新立路灯50套;新建垃圾点2个，垃圾桶80个</t>
    </r>
  </si>
  <si>
    <t>波密县多吉乡人民政府</t>
  </si>
  <si>
    <t>丁增卓玛</t>
  </si>
  <si>
    <t>波密县多吉乡西巴村人居环境整治项目</t>
  </si>
  <si>
    <t>多吉乡西巴村</t>
  </si>
  <si>
    <t>入户巷道11处，总长2614.909米(7844.727平米)，道路宽3米，新建入户硬化37处（2639.025平米），总计修建硬化10483.752平米；新建垃圾收集箱两处；改造现有损坏给水设施：拆除并新建取水口1座（含过渡池），拆除并新建减压池1座，原波纹管更换为PE管5m（DN315/1.6Mpa），修建净空40*40cm砼渠道8m，修建沉砂池1座，修建1座蓄水池，已成管道埋设247m，已成蓄水池1座（4*4m）增设盖板。</t>
  </si>
  <si>
    <t>波密县扎木镇娘那村人居环境整治项目</t>
  </si>
  <si>
    <t>扎木镇娘那村</t>
  </si>
  <si>
    <t>桥梁工程308平方米，行车道1144平方米，入户路2923平方米，道路修复1552平方米，路肩墙30m,标志牌4块，给水管网4600米，道路破坏及修复3300平方米，新建路灯10盏，路灯维修28盏，蓄水池1项等其他附属工程。</t>
  </si>
  <si>
    <t>9个月</t>
  </si>
  <si>
    <t>波密县玉许乡达拉村人居环境整治项目</t>
  </si>
  <si>
    <t>玉许乡达拉村</t>
  </si>
  <si>
    <t xml:space="preserve">路面硬化2328.76㎡,道路破除及恢复1411. 10㎡,DN600钢筋砼管12m,DN300钢筋砼管98. 4m,路边沟684m,挡土墙100m,6m高太阳能路灯50盏，线路改造1项，排污工程1城，土石方工程1项目等其它附属工程。
</t>
  </si>
  <si>
    <t>波密县玉许乡热西村人居环境整治项目</t>
  </si>
  <si>
    <t>玉许乡热西村</t>
  </si>
  <si>
    <t xml:space="preserve">入户道路硬化8840.30㎡,函洞工程14米，新建6米高太阳能路灯88盏，4米高太阳能路灯98盏，电杆42根（含12根已有电杆），安装315KV、250KVA高原型变压器各1台，46户户内照明强电线路改造，46户人居环境整治等其它附属工程
</t>
  </si>
  <si>
    <t xml:space="preserve">9个月 </t>
  </si>
  <si>
    <t>波密县玉许乡沙仁村人居环境整治项目</t>
  </si>
  <si>
    <t>玉许乡沙仁村</t>
  </si>
  <si>
    <t>新建混凝土道路6699.92㎡,宅间道路2610.46㎡,排水沟工程3607.84m,DN100球墨铸铁给水管2736m,闸门井5座，DN500双壁缠绕波纹管555m,DN400双壁缠绕波纹管600m,DN300双壁缠绕波纹管3608m,DN200双壁缠绕波纹管1560m,污水检查井213座，100m3化粪池3座，交安工程1项，土石方工程1项等其它附属工程。</t>
  </si>
  <si>
    <t>中央资金+县本级资金</t>
  </si>
  <si>
    <t>波密县八盖乡雄吉村人居环境整治项目</t>
  </si>
  <si>
    <t>八盖乡雄吉村</t>
  </si>
  <si>
    <t xml:space="preserve">排污工程1项；人畜分离大门工程42户；人畜分离点补贴46户，每户补贴60㎡，按700元/㎡标准补贴；以及其他附属工程等。                         </t>
  </si>
  <si>
    <t>波密县乡村振兴局</t>
  </si>
  <si>
    <t>白玛央宗</t>
  </si>
  <si>
    <t>中央资金+其他资金</t>
  </si>
  <si>
    <t>波密县玉普乡格巴村人居环境整治项目</t>
  </si>
  <si>
    <t>玉普乡格巴村</t>
  </si>
  <si>
    <t>新建农田灌溉水渠5174米，维修破损渠道1项，新建太阳能路灯100盏及太阳能路灯修复30盏，引水管道保护600m及给水管维修更换300m,新建蓄水池1座及更换阀门、水池清淤等内容，更换315KVA变压器1台，DN200PE管156米，取水坝、沉砂池、转换池、分水口各1座，穿路管涵8处，路面硬化1106. 42㎡,DN500钢筋混凝土管11m等其它附属工程。</t>
  </si>
  <si>
    <t>（三）小型公益性基础设施类</t>
  </si>
  <si>
    <t>波密县玉许乡扎西岗村那青至仲麦村道路硬化项目</t>
  </si>
  <si>
    <t>玉许乡扎西岗村</t>
  </si>
  <si>
    <t>硬化村内道路5078平方米等</t>
  </si>
  <si>
    <t>波密县全面建设小康社会领导小组办公室</t>
  </si>
  <si>
    <t>王松泽</t>
  </si>
  <si>
    <t>6个月</t>
  </si>
  <si>
    <t>波密县玉许乡帮肯村水电提升改造工程</t>
  </si>
  <si>
    <t>玉许乡帮肯村</t>
  </si>
  <si>
    <t xml:space="preserve">电线杆168根；强电井23座及相应的架空线路改造；原有变压器迁移2台；新建7米LED灯（45W）路灯110套；原有路灯拆除24套及相应的土石方工程；排污工程1项；饮水工程1项及相应的附属工程等。 </t>
  </si>
  <si>
    <t>波密县水利局</t>
  </si>
  <si>
    <t>索朗扎西</t>
  </si>
  <si>
    <t>波密县玉许乡帮肯村道路硬化项目</t>
  </si>
  <si>
    <t>通村路道路硬化面积13842.38平方米；入户路道路硬化7159.3平方米；道路平整1项；钢波形护栏2800米；片石挡墙546米；混凝土边沟450米及其他附属工程。</t>
  </si>
  <si>
    <t>波密县扎木镇达兴村基础设施工程</t>
  </si>
  <si>
    <t>扎木镇达兴村</t>
  </si>
  <si>
    <t>新建道路硬化 5612平方米，新建碎石路面 52.47平方米，新建排水沟 560m</t>
  </si>
  <si>
    <t>波密县扎木镇人民政府</t>
  </si>
  <si>
    <t>洛桑</t>
  </si>
  <si>
    <t>波密县康玉乡达曲村基础设施工程</t>
  </si>
  <si>
    <t>康玉乡达曲村</t>
  </si>
  <si>
    <t>村道硬化12873.89㎡，排水明沟2073.14m，盖板沟54m，圆管涵2座及村内环境整治1项(含清理村内垃圾、土方填挖）。</t>
  </si>
  <si>
    <t>波密县康玉乡人民政府</t>
  </si>
  <si>
    <t>罗布次仁</t>
  </si>
  <si>
    <t>波密县扎木村生产生活基础设施建设项目</t>
  </si>
  <si>
    <t>扎木镇扎木村</t>
  </si>
  <si>
    <t>全村共修建通村公路1条共1785.419m,道路宽4米，总建设面积8296.59平方米等。</t>
  </si>
  <si>
    <t>波密县达大村线路改造项目</t>
  </si>
  <si>
    <t>多吉乡达大村</t>
  </si>
  <si>
    <t xml:space="preserve">线路部分,改造0.4kV线路路径长4.425km，采用架空绝缘导线,AC1kV,JKLYJ,70;电杆部分;新建锥形水泥杆,非预应力,法兰杆,12m,190mm,M，106根;拉线盘36块底盘2块,卡盘4块,高压设备;新建1台变压器SH15-200kVA,高压熔断器3台,交流避雷器 3台, JP柜200kVA 1面,改造单相用户50户（含户内线路改造）,单相入户线（布电线,BV6）1000米,户内主线布电线（BV6）5000米,单相入户线布电线（BV,铜,2.5）33500米,单相计量表箱50台,PVC保护管18500米
</t>
  </si>
  <si>
    <t>多吉乡德吉村（武巴自然村）村道改扩建项目</t>
  </si>
  <si>
    <t>多吉乡德吉村</t>
  </si>
  <si>
    <t>改扩建村道1360米，宽度4米及附属实施</t>
  </si>
  <si>
    <t>波密县康玉乡宗热村基础设施工程</t>
  </si>
  <si>
    <t>康玉乡宗热村</t>
  </si>
  <si>
    <t>村内道路硬化6012.45㎡,排水明沟611.36m,盖板沟404.26m,水渠1095.76m,网围栏389.49m,钢筋笼120.7m及村内环境整治。</t>
  </si>
  <si>
    <t>波密县扎木镇达兴桥改建工程</t>
  </si>
  <si>
    <r>
      <rPr>
        <sz val="18"/>
        <rFont val="宋体"/>
        <charset val="134"/>
      </rPr>
      <t>路基工程 2360.60立方米，路面工程 454.70㎡，桥梁涵洞工程中钢桁架桥1座，标志牌8块，拆除钢混结构(老悬索桥)30m</t>
    </r>
    <r>
      <rPr>
        <sz val="18"/>
        <rFont val="方正书宋_GBK"/>
        <charset val="134"/>
      </rPr>
      <t>³</t>
    </r>
    <r>
      <rPr>
        <sz val="18"/>
        <rFont val="宋体"/>
        <charset val="134"/>
      </rPr>
      <t>，拆除钢材(老悬索桥)15t等。</t>
    </r>
  </si>
  <si>
    <t>波密县交通运输局</t>
  </si>
  <si>
    <t>次仁顿珠</t>
  </si>
  <si>
    <t>波密县古乡雪瓦卡村饮水改扩建工程</t>
  </si>
  <si>
    <t>古乡雪瓦卡村</t>
  </si>
  <si>
    <t>主要建设内容为新建取水建筑物1座，过滤池1座，输水管道3179.7m，其中：明管长度3081.8m、过冲沟简支梁架空管道14.0m、索道架空管道83.9m，闸阀井16个。</t>
  </si>
  <si>
    <t>波密县古乡人民政府</t>
  </si>
  <si>
    <t>旦增</t>
  </si>
  <si>
    <t>波密县多吉乡帕雄村拦河坝项目</t>
  </si>
  <si>
    <t>修建高2.3米、长500米拦河坝、河道清淤及配套附属工程</t>
  </si>
  <si>
    <t>(四)宜居宜业和美村庄（整村推进类）</t>
  </si>
  <si>
    <t>波密县倾多镇栋曲村整村推进项目</t>
  </si>
  <si>
    <t>倾多镇栋曲村</t>
  </si>
  <si>
    <t xml:space="preserve"> 土石方工程1项；新建混泥土道路16765平方米；宅间道路9919.2平方米；排水沟工程3228米；挡墙工程340米及其他附属工程等。</t>
  </si>
  <si>
    <t>波密县松宗镇多格村整村推进项目</t>
  </si>
  <si>
    <t>松宗镇多格村</t>
  </si>
  <si>
    <t xml:space="preserve"> 路基防护工程3500.6平方米；土石方工程1项；清表工程11184.9立方米；道路工程33181.9平方米；新建混泥土边沟3670米；新建管涵108米；交通设施工程1项；架空路线1项及其他附属工程等。</t>
  </si>
  <si>
    <t>波密县松宗镇人民政府</t>
  </si>
  <si>
    <t>克珠</t>
  </si>
  <si>
    <t>波密县倾多镇达龙村整村推进项目</t>
  </si>
  <si>
    <t>倾多镇达龙村</t>
  </si>
  <si>
    <t xml:space="preserve"> 公厕32.39平方米；排水沟工程6042米；土石方工程17220立方米；新建混泥土道路40034平方米；宅间道路8312平方米；圆管涵133米；挡墙工程1330米；锚杆支护2480平方米；植草护坡6576平方米；路灯工程90盏；指示牌工程4个；交安工程1项；总体给排水工程1项；总体电气工程1项等其他附属设施工程。</t>
  </si>
  <si>
    <t>波密县松宗镇岗巴村人居环境整治项目</t>
  </si>
  <si>
    <t>松宗镇岗巴村</t>
  </si>
  <si>
    <t xml:space="preserve">新建沥青混凝土路面4301㎡,路面硬化2556.10㎡,路边沟437m,太阳能路灯83盏，检查井49座，沉泥井21座，跃水井85座，一体化污水处理设备1套，调节池1座，化粪池1座，污泥池1座，清水消毒池1座，跨公路涵9处，挡土墙（堤防）36.5m,站内场地平整及挡墙水沟34.8m,接原入户池31处，设备供电，跨河渡槽及相应的管道、管线，设备安装、保温、土石方工程等其它附属工程。
</t>
  </si>
  <si>
    <t>(五)扶贫贷款贴息类</t>
  </si>
  <si>
    <t>扶贫贷款贴息资金</t>
  </si>
  <si>
    <t>完成2022年扶贫贷款贴息资金（含利差补贴）。</t>
  </si>
  <si>
    <t>1个月</t>
  </si>
  <si>
    <t>合计</t>
  </si>
  <si>
    <t>总支出:6233.39万元(其中:中央衔接资金支出:6233.39万元、支出率45.81%,自治区支出0万元，市级支出0万元。县级支出0万元。   截至2023-3-31日数据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</si>
</sst>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179" formatCode="0.000000_ "/>
    <numFmt numFmtId="180" formatCode="0.0_);[Red]\(0.0\)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8"/>
      <name val="仿宋_GB2312"/>
      <charset val="134"/>
    </font>
    <font>
      <b/>
      <sz val="36"/>
      <name val="宋体"/>
      <charset val="134"/>
      <scheme val="minor"/>
    </font>
    <font>
      <sz val="26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24" borderId="18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5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10" xfId="5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5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178" fontId="10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10" fillId="0" borderId="10" xfId="5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7" fillId="0" borderId="10" xfId="5" applyNumberFormat="1" applyFont="1" applyFill="1" applyBorder="1" applyAlignment="1" applyProtection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/>
    </xf>
    <xf numFmtId="178" fontId="11" fillId="0" borderId="10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10" fillId="0" borderId="10" xfId="0" applyNumberFormat="1" applyFont="1" applyFill="1" applyBorder="1" applyAlignment="1">
      <alignment horizontal="center" vertical="center" wrapText="1"/>
    </xf>
    <xf numFmtId="178" fontId="10" fillId="0" borderId="1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78" fontId="5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178" fontId="7" fillId="0" borderId="11" xfId="0" applyNumberFormat="1" applyFont="1" applyFill="1" applyBorder="1" applyAlignment="1">
      <alignment horizontal="center" vertical="center" wrapText="1"/>
    </xf>
    <xf numFmtId="180" fontId="7" fillId="0" borderId="12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0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178" fontId="13" fillId="0" borderId="8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" name="图片 20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" name="图片 20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" name="图片 20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" name="图片 20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6" name="图片 20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" name="图片 20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" name="图片 20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" name="图片 20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" name="图片 20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1" name="图片 20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" name="图片 20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" name="图片 20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" name="图片 20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" name="图片 20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" name="图片 20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" name="图片 20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8" name="图片 20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" name="图片 20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" name="图片 20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" name="图片 20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" name="图片 20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" name="图片 20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" name="图片 20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5" name="图片 20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" name="图片 2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" name="图片 2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3" name="图片 2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" name="图片 2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" name="图片 21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" name="图片 21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7" name="图片 21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" name="图片 21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" name="图片 21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0" name="图片 21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1" name="图片 21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2" name="图片 21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3" name="图片 21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4" name="图片 21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5" name="图片 21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6" name="图片 21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7" name="图片 21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8" name="图片 21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49" name="图片 21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0" name="图片 21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1" name="图片 21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2" name="图片 21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3" name="图片 21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4" name="图片 21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5" name="图片 21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6" name="图片 21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7" name="图片 21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8" name="图片 21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59" name="图片 21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60" name="图片 21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61" name="图片 21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6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6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6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67" name="图片 21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68" name="图片 21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69" name="图片 21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0" name="图片 21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1" name="图片 21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2" name="图片 21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3" name="图片 21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4" name="图片 21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5" name="图片 21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6" name="图片 21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7" name="图片 21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8" name="图片 21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79" name="图片 21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0" name="图片 21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1" name="图片 21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2" name="图片 21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3" name="图片 21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4" name="图片 21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5" name="图片 21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6" name="图片 21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7" name="图片 21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8" name="图片 21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89" name="图片 21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0" name="图片 21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1" name="图片 21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2" name="图片 21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3" name="图片 21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4" name="图片 21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5" name="图片 2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96" name="图片 21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9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0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0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2" name="图片 21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3" name="图片 21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4" name="图片 21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5" name="图片 21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6" name="图片 21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7" name="图片 21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8" name="图片 21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09" name="图片 21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10" name="图片 21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11" name="图片 21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11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1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1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17" name="图片 21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18" name="图片 21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19" name="图片 21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0" name="图片 21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1" name="图片 21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2" name="图片 21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3" name="图片 21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4" name="图片 21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5" name="图片 21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6" name="图片 22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7" name="图片 22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8" name="图片 22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29" name="图片 22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0" name="图片 22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1" name="图片 22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2" name="图片 22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3" name="图片 22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4" name="图片 22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5" name="图片 22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36" name="图片 22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13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3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4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4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2" name="图片 22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3" name="图片 22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4" name="图片 22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5" name="图片 22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6" name="图片 22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7" name="图片 22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8" name="图片 22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49" name="图片 22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0" name="图片 22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1" name="图片 22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2" name="图片 22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3" name="图片 22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4" name="图片 22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5" name="图片 22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6" name="图片 22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7" name="图片 22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8" name="图片 22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59" name="图片 22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0" name="图片 2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1" name="图片 22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2" name="图片 22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3" name="图片 22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4" name="图片 22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5" name="图片 22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6" name="图片 22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7" name="图片 22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8" name="图片 22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69" name="图片 22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0" name="图片 22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1" name="图片 22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2" name="图片 22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3" name="图片 22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4" name="图片 22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5" name="图片 22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6" name="图片 22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7" name="图片 22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8" name="图片 22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79" name="图片 22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80" name="图片 22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81" name="图片 22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18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8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18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87" name="图片 22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88" name="图片 22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89" name="图片 22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0" name="图片 22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1" name="图片 22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2" name="图片 22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3" name="图片 22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4" name="图片 22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5" name="图片 22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6" name="图片 22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7" name="图片 22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8" name="图片 22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199" name="图片 22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0" name="图片 22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1" name="图片 22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2" name="图片 22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3" name="图片 22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4" name="图片 22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5" name="图片 22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6" name="图片 22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7" name="图片 22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8" name="图片 22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09" name="图片 22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0" name="图片 22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1" name="图片 22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2" name="图片 22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3" name="图片 22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4" name="图片 22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5" name="图片 22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16" name="图片 22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1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1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2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2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2" name="图片 22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3" name="图片 22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4" name="图片 22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5" name="图片 22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6" name="图片 23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7" name="图片 23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8" name="图片 23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29" name="图片 23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0" name="图片 23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1" name="图片 23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2" name="图片 23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3" name="图片 23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4" name="图片 23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5" name="图片 23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6" name="图片 23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7" name="图片 23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8" name="图片 23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39" name="图片 23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0" name="图片 23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1" name="图片 23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2" name="图片 23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3" name="图片 23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4" name="图片 23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5" name="图片 23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6" name="图片 23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7" name="图片 23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8" name="图片 23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49" name="图片 23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50" name="图片 23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51" name="图片 23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5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5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5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57" name="图片 23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58" name="图片 23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59" name="图片 23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0" name="图片 23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1" name="图片 23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2" name="图片 23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3" name="图片 23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4" name="图片 23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5" name="图片 23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6" name="图片 23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7" name="图片 23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8" name="图片 23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69" name="图片 23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0" name="图片 23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1" name="图片 23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2" name="图片 23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3" name="图片 23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4" name="图片 23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5" name="图片 23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6" name="图片 23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7" name="图片 23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8" name="图片 23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79" name="图片 23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0" name="图片 23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1" name="图片 23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2" name="图片 23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3" name="图片 23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4" name="图片 23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5" name="图片 23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6" name="图片 23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7" name="图片 23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8" name="图片 23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89" name="图片 23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90" name="图片 23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91" name="图片 23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29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9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29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97" name="图片 23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98" name="图片 23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299" name="图片 23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0" name="图片 23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1" name="图片 23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2" name="图片 23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3" name="图片 23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4" name="图片 23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5" name="图片 23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06" name="图片 23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30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1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1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2" name="图片 23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3" name="图片 23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4" name="图片 23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5" name="图片 23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6" name="图片 23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7" name="图片 23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8" name="图片 23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19" name="图片 23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0" name="图片 23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1" name="图片 23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2" name="图片 23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3" name="图片 23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4" name="图片 23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5" name="图片 23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6" name="图片 24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7" name="图片 24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8" name="图片 24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29" name="图片 24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30" name="图片 24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31" name="图片 24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33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3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3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37" name="图片 24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38" name="图片 24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39" name="图片 24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0" name="图片 24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1" name="图片 24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2" name="图片 24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3" name="图片 24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4" name="图片 24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5" name="图片 24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6" name="图片 24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7" name="图片 24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8" name="图片 24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49" name="图片 24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0" name="图片 24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1" name="图片 24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2" name="图片 24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3" name="图片 24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4" name="图片 24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5" name="图片 24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6" name="图片 24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7" name="图片 24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8" name="图片 24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59" name="图片 24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0" name="图片 24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1" name="图片 24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2" name="图片 24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3" name="图片 24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4" name="图片 24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5" name="图片 24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6" name="图片 24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7" name="图片 24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8" name="图片 24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69" name="图片 24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70" name="图片 24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71" name="图片 24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3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179070</xdr:rowOff>
    </xdr:to>
    <xdr:pic>
      <xdr:nvPicPr>
        <xdr:cNvPr id="37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79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7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7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41</xdr:row>
      <xdr:rowOff>0</xdr:rowOff>
    </xdr:from>
    <xdr:to>
      <xdr:col>1</xdr:col>
      <xdr:colOff>227330</xdr:colOff>
      <xdr:row>41</xdr:row>
      <xdr:rowOff>161925</xdr:rowOff>
    </xdr:to>
    <xdr:pic>
      <xdr:nvPicPr>
        <xdr:cNvPr id="37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5355" y="56537225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77" name="图片 24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78" name="图片 24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79" name="图片 24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0" name="图片 24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1" name="图片 24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2" name="图片 24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3" name="图片 24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4" name="图片 24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5" name="图片 24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6" name="图片 24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7" name="图片 24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8" name="图片 24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89" name="图片 24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0" name="图片 24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1" name="图片 24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2" name="图片 24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3" name="图片 24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4" name="图片 24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5" name="图片 24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161925</xdr:rowOff>
    </xdr:to>
    <xdr:pic>
      <xdr:nvPicPr>
        <xdr:cNvPr id="396" name="图片 24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162560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162560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162560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162560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41</xdr:row>
      <xdr:rowOff>0</xdr:rowOff>
    </xdr:from>
    <xdr:to>
      <xdr:col>1</xdr:col>
      <xdr:colOff>248285</xdr:colOff>
      <xdr:row>41</xdr:row>
      <xdr:rowOff>162560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6537225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4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4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4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4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4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4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4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4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4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4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4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4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4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4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4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4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4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4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4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4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4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4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4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4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4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4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5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5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5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5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5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5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5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5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5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5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5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5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5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5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5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5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5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5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5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5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5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5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5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5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5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6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6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6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6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6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6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6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6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6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6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6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6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6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6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6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6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6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6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7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7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7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7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7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7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7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7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7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7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7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7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7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7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7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7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7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7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7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7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7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7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7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7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7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7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7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7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7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7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7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7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8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8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8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8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8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8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8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8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8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8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8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8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8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8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8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8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8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8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8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8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8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8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8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8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8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8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8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8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8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8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8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8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8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9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9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9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9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9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9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9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9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9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9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9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9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9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9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9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9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9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9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9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9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9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9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9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9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9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9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0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0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0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0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0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0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0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0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0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0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0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0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0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0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0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0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0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0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0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0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0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0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0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0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0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0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0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0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0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1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1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1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1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1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1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1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1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1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1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1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1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1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1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1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1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1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1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1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1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1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1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1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2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2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2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2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2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2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2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2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2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2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2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2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2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2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2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2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2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2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2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2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2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2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2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2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2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2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2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2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2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2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2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2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3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3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3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3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3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3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3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3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3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3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3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3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3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3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3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3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3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3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3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3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3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3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3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3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3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3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3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3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3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3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3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3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3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4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4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4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4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4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4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4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4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4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4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4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4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4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4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4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4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4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4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4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4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4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4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4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4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4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4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5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5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5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5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5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5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5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5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5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5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5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5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5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5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5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5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5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5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5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5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5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5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5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5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5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5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5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5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5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6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6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6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6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6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6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6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6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6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6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6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6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6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6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6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6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6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6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6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6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6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6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6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6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6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6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6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7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7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7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7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7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7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7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7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7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7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7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7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7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17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7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7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7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7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7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7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7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7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7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7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7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7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7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7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7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7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7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7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19" name="图片 1818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8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8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8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8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8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8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8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8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8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8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8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18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8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18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8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8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8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8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8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8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8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8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8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8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8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8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8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8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8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8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8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18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8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9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19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9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19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9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9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9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19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9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9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9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19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19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19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9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19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9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9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9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19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19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19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0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0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0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0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0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0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0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0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0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0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0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0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0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0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0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0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0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0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0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0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0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0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0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0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0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0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0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0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0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0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0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0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0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0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0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0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1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1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1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1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1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1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1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1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1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1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1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1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1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1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1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1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1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1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1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1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1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1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1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1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1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1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1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2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2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2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2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2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2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2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2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2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2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2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2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2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2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2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2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2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2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2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2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2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2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2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2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2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2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2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2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2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2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2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2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3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3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3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3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3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3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3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3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3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3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3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3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3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3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3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3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3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3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3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3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3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3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3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3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3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3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3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3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3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3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3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3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3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4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4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4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4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4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4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4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4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4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4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4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4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4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4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4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4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4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4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4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4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4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4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5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5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5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5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5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5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5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5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5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5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5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5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5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5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5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5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5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5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5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5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5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5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5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5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5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5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5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5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5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6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6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6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6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6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6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6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6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6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6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6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6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6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6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6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6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6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6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6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6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6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6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6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6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6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6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6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6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6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6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6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6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7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7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7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7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7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7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7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7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7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7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7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7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7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7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7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7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7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27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7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7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7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7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7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7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7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7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7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7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7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7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7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7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7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7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7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7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8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8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8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8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8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8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8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8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8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8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8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28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8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28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8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8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8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8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8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8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8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8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8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8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8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8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8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8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8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8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8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28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8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9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29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9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29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9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9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9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29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9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9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9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29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29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29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9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29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980" name="图片 2979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9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9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29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29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29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0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0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0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0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0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0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0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0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0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0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0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0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0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0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0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0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0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0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0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0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0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0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0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0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0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0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0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0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0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1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1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1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1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1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1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31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31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1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1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1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1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1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1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1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1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1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1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1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1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1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1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1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31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31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1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1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2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2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2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2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2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2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2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2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2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2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32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32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32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826135</xdr:colOff>
      <xdr:row>27</xdr:row>
      <xdr:rowOff>177165</xdr:rowOff>
    </xdr:to>
    <xdr:pic>
      <xdr:nvPicPr>
        <xdr:cNvPr id="32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765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36004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2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2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2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828040</xdr:colOff>
      <xdr:row>27</xdr:row>
      <xdr:rowOff>177165</xdr:rowOff>
    </xdr:to>
    <xdr:pic>
      <xdr:nvPicPr>
        <xdr:cNvPr id="32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955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2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177165</xdr:rowOff>
    </xdr:to>
    <xdr:pic>
      <xdr:nvPicPr>
        <xdr:cNvPr id="32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2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2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2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2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2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2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2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2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2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2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189865</xdr:rowOff>
    </xdr:to>
    <xdr:pic>
      <xdr:nvPicPr>
        <xdr:cNvPr id="32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2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2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2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2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2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2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3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4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35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35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35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35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5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5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35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156210</xdr:rowOff>
    </xdr:to>
    <xdr:pic>
      <xdr:nvPicPr>
        <xdr:cNvPr id="335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35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35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36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185420</xdr:rowOff>
    </xdr:to>
    <xdr:pic>
      <xdr:nvPicPr>
        <xdr:cNvPr id="336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36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164465</xdr:rowOff>
    </xdr:to>
    <xdr:pic>
      <xdr:nvPicPr>
        <xdr:cNvPr id="336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4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36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160020</xdr:rowOff>
    </xdr:to>
    <xdr:pic>
      <xdr:nvPicPr>
        <xdr:cNvPr id="336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336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151765</xdr:rowOff>
    </xdr:to>
    <xdr:pic>
      <xdr:nvPicPr>
        <xdr:cNvPr id="336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6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6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7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7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7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7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7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7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37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37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37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560705</xdr:colOff>
      <xdr:row>27</xdr:row>
      <xdr:rowOff>0</xdr:rowOff>
    </xdr:from>
    <xdr:to>
      <xdr:col>3</xdr:col>
      <xdr:colOff>821055</xdr:colOff>
      <xdr:row>27</xdr:row>
      <xdr:rowOff>172720</xdr:rowOff>
    </xdr:to>
    <xdr:pic>
      <xdr:nvPicPr>
        <xdr:cNvPr id="337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8220" y="38973125"/>
          <a:ext cx="26035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8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8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8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8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38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38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38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168910</xdr:rowOff>
    </xdr:to>
    <xdr:pic>
      <xdr:nvPicPr>
        <xdr:cNvPr id="338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68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38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38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39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3</xdr:col>
      <xdr:colOff>824230</xdr:colOff>
      <xdr:row>27</xdr:row>
      <xdr:rowOff>172720</xdr:rowOff>
    </xdr:to>
    <xdr:pic>
      <xdr:nvPicPr>
        <xdr:cNvPr id="339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24574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9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9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9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39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39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39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39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558165</xdr:colOff>
      <xdr:row>27</xdr:row>
      <xdr:rowOff>0</xdr:rowOff>
    </xdr:from>
    <xdr:to>
      <xdr:col>3</xdr:col>
      <xdr:colOff>826770</xdr:colOff>
      <xdr:row>27</xdr:row>
      <xdr:rowOff>172720</xdr:rowOff>
    </xdr:to>
    <xdr:pic>
      <xdr:nvPicPr>
        <xdr:cNvPr id="339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35680" y="38973125"/>
          <a:ext cx="26860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0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6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7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8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19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20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21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22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23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24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578485</xdr:colOff>
      <xdr:row>27</xdr:row>
      <xdr:rowOff>0</xdr:rowOff>
    </xdr:from>
    <xdr:to>
      <xdr:col>4</xdr:col>
      <xdr:colOff>90170</xdr:colOff>
      <xdr:row>27</xdr:row>
      <xdr:rowOff>172720</xdr:rowOff>
    </xdr:to>
    <xdr:pic>
      <xdr:nvPicPr>
        <xdr:cNvPr id="3425" name="图片 3335" descr="1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56000" y="38973125"/>
          <a:ext cx="342265" cy="17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tabSelected="1" zoomScale="55" zoomScaleNormal="55" workbookViewId="0">
      <selection activeCell="U3" sqref="U3:U5"/>
    </sheetView>
  </sheetViews>
  <sheetFormatPr defaultColWidth="9" defaultRowHeight="20.25"/>
  <cols>
    <col min="1" max="1" width="10.9" style="4" customWidth="1"/>
    <col min="2" max="2" width="14.5416666666667" style="4" customWidth="1"/>
    <col min="3" max="3" width="13.6333333333333" style="4" customWidth="1"/>
    <col min="4" max="4" width="10.9" style="4" customWidth="1"/>
    <col min="5" max="5" width="70.225" style="4" customWidth="1"/>
    <col min="6" max="6" width="15.875" style="4" customWidth="1"/>
    <col min="7" max="7" width="9.875" style="5" customWidth="1"/>
    <col min="8" max="8" width="12.875" style="4" customWidth="1"/>
    <col min="9" max="9" width="14" style="4" customWidth="1"/>
    <col min="10" max="10" width="17.375" style="4" customWidth="1"/>
    <col min="11" max="11" width="22.625" style="6" customWidth="1"/>
    <col min="12" max="12" width="24.5" style="7" customWidth="1"/>
    <col min="13" max="13" width="19" style="6" customWidth="1"/>
    <col min="14" max="14" width="15.875" style="6" customWidth="1"/>
    <col min="15" max="15" width="16.8083333333333" style="6" customWidth="1"/>
    <col min="16" max="16" width="15.375" style="6" customWidth="1"/>
    <col min="17" max="17" width="13.625" style="6" customWidth="1"/>
    <col min="18" max="19" width="19" style="6" customWidth="1"/>
    <col min="20" max="20" width="12.375" style="6" customWidth="1"/>
    <col min="21" max="21" width="16.1333333333333" style="8" customWidth="1"/>
    <col min="22" max="22" width="15.875" style="4" customWidth="1"/>
    <col min="23" max="16384" width="9" style="1"/>
  </cols>
  <sheetData>
    <row r="1" s="1" customFormat="1" ht="35" customHeight="1" spans="1:2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44"/>
      <c r="M1" s="9"/>
      <c r="N1" s="9"/>
      <c r="O1" s="9"/>
      <c r="P1" s="9"/>
      <c r="Q1" s="9"/>
      <c r="R1" s="9"/>
      <c r="S1" s="9"/>
      <c r="T1" s="9"/>
      <c r="U1" s="61"/>
      <c r="V1" s="9"/>
    </row>
    <row r="2" s="1" customFormat="1" spans="1:2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45"/>
      <c r="M2" s="11"/>
      <c r="N2" s="11"/>
      <c r="O2" s="11"/>
      <c r="P2" s="11"/>
      <c r="Q2" s="11"/>
      <c r="R2" s="11"/>
      <c r="S2" s="11"/>
      <c r="T2" s="11"/>
      <c r="U2" s="62"/>
      <c r="V2" s="11"/>
    </row>
    <row r="3" s="1" customFormat="1" ht="45" customHeight="1" spans="1:22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46" t="s">
        <v>10</v>
      </c>
      <c r="K3" s="47"/>
      <c r="L3" s="46" t="s">
        <v>11</v>
      </c>
      <c r="M3" s="48"/>
      <c r="N3" s="48"/>
      <c r="O3" s="48"/>
      <c r="P3" s="48"/>
      <c r="Q3" s="48"/>
      <c r="R3" s="63" t="s">
        <v>12</v>
      </c>
      <c r="S3" s="63" t="s">
        <v>13</v>
      </c>
      <c r="T3" s="63" t="s">
        <v>14</v>
      </c>
      <c r="U3" s="64" t="s">
        <v>15</v>
      </c>
      <c r="V3" s="27" t="s">
        <v>16</v>
      </c>
    </row>
    <row r="4" s="1" customFormat="1" ht="59" customHeight="1" spans="1:22">
      <c r="A4" s="13"/>
      <c r="B4" s="13"/>
      <c r="C4" s="13"/>
      <c r="D4" s="13"/>
      <c r="E4" s="13"/>
      <c r="F4" s="13"/>
      <c r="G4" s="13"/>
      <c r="H4" s="13"/>
      <c r="I4" s="13"/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2" t="s">
        <v>23</v>
      </c>
      <c r="Q4" s="65" t="s">
        <v>24</v>
      </c>
      <c r="R4" s="63"/>
      <c r="S4" s="63"/>
      <c r="T4" s="63"/>
      <c r="U4" s="66"/>
      <c r="V4" s="27"/>
    </row>
    <row r="5" s="1" customFormat="1" ht="13.5" spans="1:2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67"/>
      <c r="R5" s="63"/>
      <c r="S5" s="63"/>
      <c r="T5" s="63"/>
      <c r="U5" s="68"/>
      <c r="V5" s="27"/>
    </row>
    <row r="6" s="2" customFormat="1" ht="65" customHeight="1" spans="1:22">
      <c r="A6" s="15" t="s">
        <v>25</v>
      </c>
      <c r="B6" s="16"/>
      <c r="C6" s="16"/>
      <c r="D6" s="17"/>
      <c r="E6" s="18">
        <f>E7+E12+E22+E35+E40</f>
        <v>30</v>
      </c>
      <c r="F6" s="18"/>
      <c r="G6" s="18"/>
      <c r="H6" s="18"/>
      <c r="I6" s="18"/>
      <c r="J6" s="18"/>
      <c r="K6" s="49">
        <f t="shared" ref="K6:Q6" si="0">K7+K12+K22+K35+K40</f>
        <v>18239.24</v>
      </c>
      <c r="L6" s="50">
        <f>SUM(L7+L12+L22+L35+L40)</f>
        <v>23964.87772</v>
      </c>
      <c r="M6" s="51">
        <f t="shared" si="0"/>
        <v>13608.06</v>
      </c>
      <c r="N6" s="51">
        <f t="shared" si="0"/>
        <v>2856.18</v>
      </c>
      <c r="O6" s="51"/>
      <c r="P6" s="51">
        <f t="shared" si="0"/>
        <v>1575</v>
      </c>
      <c r="Q6" s="51">
        <f t="shared" si="0"/>
        <v>200</v>
      </c>
      <c r="R6" s="18"/>
      <c r="S6" s="18"/>
      <c r="T6" s="69"/>
      <c r="U6" s="54"/>
      <c r="V6" s="27"/>
    </row>
    <row r="7" s="3" customFormat="1" ht="65" customHeight="1" spans="1:22">
      <c r="A7" s="19" t="s">
        <v>26</v>
      </c>
      <c r="B7" s="20"/>
      <c r="C7" s="20"/>
      <c r="D7" s="21"/>
      <c r="E7" s="18">
        <v>4</v>
      </c>
      <c r="F7" s="18"/>
      <c r="G7" s="18"/>
      <c r="H7" s="18"/>
      <c r="I7" s="18"/>
      <c r="J7" s="18"/>
      <c r="K7" s="51">
        <f t="shared" ref="K7:N7" si="1">SUM(K8:K11)</f>
        <v>4180.18</v>
      </c>
      <c r="L7" s="51">
        <f t="shared" si="1"/>
        <v>5589.98</v>
      </c>
      <c r="M7" s="51">
        <f t="shared" si="1"/>
        <v>3088</v>
      </c>
      <c r="N7" s="51">
        <f t="shared" si="1"/>
        <v>1092.18</v>
      </c>
      <c r="O7" s="51"/>
      <c r="P7" s="51"/>
      <c r="Q7" s="18"/>
      <c r="R7" s="18"/>
      <c r="S7" s="18"/>
      <c r="T7" s="22">
        <f t="shared" ref="T7:T42" si="2">R7/K7</f>
        <v>0</v>
      </c>
      <c r="U7" s="54"/>
      <c r="V7" s="27"/>
    </row>
    <row r="8" s="3" customFormat="1" ht="205" customHeight="1" spans="1:22">
      <c r="A8" s="22">
        <v>1</v>
      </c>
      <c r="B8" s="23" t="s">
        <v>27</v>
      </c>
      <c r="C8" s="24" t="s">
        <v>28</v>
      </c>
      <c r="D8" s="24" t="s">
        <v>29</v>
      </c>
      <c r="E8" s="24" t="s">
        <v>30</v>
      </c>
      <c r="F8" s="25" t="s">
        <v>31</v>
      </c>
      <c r="G8" s="25" t="s">
        <v>32</v>
      </c>
      <c r="H8" s="22" t="s">
        <v>33</v>
      </c>
      <c r="I8" s="22">
        <v>2023.12</v>
      </c>
      <c r="J8" s="25" t="s">
        <v>34</v>
      </c>
      <c r="K8" s="52">
        <f t="shared" ref="K8:K11" si="3">SUM(M8:P8)</f>
        <v>1499.98</v>
      </c>
      <c r="L8" s="52">
        <v>1899.98</v>
      </c>
      <c r="M8" s="52">
        <v>960</v>
      </c>
      <c r="N8" s="53">
        <v>539.98</v>
      </c>
      <c r="O8" s="53"/>
      <c r="P8" s="22"/>
      <c r="Q8" s="22"/>
      <c r="R8" s="22">
        <v>94.95</v>
      </c>
      <c r="S8" s="22">
        <f>K8-R8</f>
        <v>1405.03</v>
      </c>
      <c r="T8" s="69">
        <f t="shared" si="2"/>
        <v>0.0633008440112535</v>
      </c>
      <c r="U8" s="54">
        <f>L8*85%</f>
        <v>1614.983</v>
      </c>
      <c r="V8" s="70" t="s">
        <v>35</v>
      </c>
    </row>
    <row r="9" s="3" customFormat="1" ht="283" customHeight="1" spans="1:22">
      <c r="A9" s="22">
        <v>2</v>
      </c>
      <c r="B9" s="25" t="s">
        <v>27</v>
      </c>
      <c r="C9" s="24" t="s">
        <v>36</v>
      </c>
      <c r="D9" s="24" t="s">
        <v>37</v>
      </c>
      <c r="E9" s="24" t="s">
        <v>38</v>
      </c>
      <c r="F9" s="25" t="s">
        <v>39</v>
      </c>
      <c r="G9" s="25" t="s">
        <v>40</v>
      </c>
      <c r="H9" s="22" t="s">
        <v>33</v>
      </c>
      <c r="I9" s="22">
        <v>2023.12</v>
      </c>
      <c r="J9" s="25" t="s">
        <v>41</v>
      </c>
      <c r="K9" s="52">
        <f t="shared" si="3"/>
        <v>1950.2</v>
      </c>
      <c r="L9" s="53">
        <v>2960</v>
      </c>
      <c r="M9" s="53">
        <v>1548</v>
      </c>
      <c r="N9" s="53">
        <v>402.2</v>
      </c>
      <c r="O9" s="53"/>
      <c r="P9" s="22"/>
      <c r="Q9" s="22"/>
      <c r="R9" s="22">
        <v>713.69</v>
      </c>
      <c r="S9" s="22">
        <f t="shared" ref="S8:S11" si="4">K9-R9</f>
        <v>1236.51</v>
      </c>
      <c r="T9" s="69">
        <f t="shared" si="2"/>
        <v>0.365957337708953</v>
      </c>
      <c r="U9" s="54">
        <f t="shared" ref="U9:U41" si="5">L9*85%</f>
        <v>2516</v>
      </c>
      <c r="V9" s="25"/>
    </row>
    <row r="10" s="3" customFormat="1" ht="90" customHeight="1" spans="1:22">
      <c r="A10" s="22">
        <v>3</v>
      </c>
      <c r="B10" s="23" t="s">
        <v>27</v>
      </c>
      <c r="C10" s="24" t="s">
        <v>42</v>
      </c>
      <c r="D10" s="24" t="s">
        <v>43</v>
      </c>
      <c r="E10" s="24" t="s">
        <v>44</v>
      </c>
      <c r="F10" s="25" t="s">
        <v>39</v>
      </c>
      <c r="G10" s="25" t="s">
        <v>40</v>
      </c>
      <c r="H10" s="22" t="s">
        <v>33</v>
      </c>
      <c r="I10" s="22">
        <v>2023.12</v>
      </c>
      <c r="J10" s="25" t="s">
        <v>41</v>
      </c>
      <c r="K10" s="52">
        <f t="shared" si="3"/>
        <v>500</v>
      </c>
      <c r="L10" s="54">
        <v>500</v>
      </c>
      <c r="M10" s="54">
        <v>350</v>
      </c>
      <c r="N10" s="22">
        <v>150</v>
      </c>
      <c r="O10" s="22"/>
      <c r="P10" s="22"/>
      <c r="Q10" s="22"/>
      <c r="R10" s="22">
        <v>142.42</v>
      </c>
      <c r="S10" s="22">
        <f t="shared" si="4"/>
        <v>357.58</v>
      </c>
      <c r="T10" s="69">
        <f t="shared" si="2"/>
        <v>0.28484</v>
      </c>
      <c r="U10" s="54">
        <f t="shared" si="5"/>
        <v>425</v>
      </c>
      <c r="V10" s="71"/>
    </row>
    <row r="11" s="3" customFormat="1" ht="125" customHeight="1" spans="1:22">
      <c r="A11" s="22">
        <v>4</v>
      </c>
      <c r="B11" s="26" t="s">
        <v>27</v>
      </c>
      <c r="C11" s="27" t="s">
        <v>45</v>
      </c>
      <c r="D11" s="27" t="s">
        <v>46</v>
      </c>
      <c r="E11" s="27" t="s">
        <v>47</v>
      </c>
      <c r="F11" s="28" t="s">
        <v>48</v>
      </c>
      <c r="G11" s="25" t="s">
        <v>49</v>
      </c>
      <c r="H11" s="22" t="s">
        <v>50</v>
      </c>
      <c r="I11" s="54">
        <v>2023.1</v>
      </c>
      <c r="J11" s="25" t="s">
        <v>51</v>
      </c>
      <c r="K11" s="52">
        <f t="shared" si="3"/>
        <v>230</v>
      </c>
      <c r="L11" s="55">
        <v>230</v>
      </c>
      <c r="M11" s="22">
        <v>230</v>
      </c>
      <c r="N11" s="22"/>
      <c r="O11" s="22"/>
      <c r="P11" s="55"/>
      <c r="Q11" s="55"/>
      <c r="R11" s="22">
        <v>68.5</v>
      </c>
      <c r="S11" s="22">
        <f t="shared" si="4"/>
        <v>161.5</v>
      </c>
      <c r="T11" s="69">
        <f t="shared" si="2"/>
        <v>0.297826086956522</v>
      </c>
      <c r="U11" s="54">
        <f t="shared" si="5"/>
        <v>195.5</v>
      </c>
      <c r="V11" s="25" t="s">
        <v>52</v>
      </c>
    </row>
    <row r="12" s="3" customFormat="1" ht="65" customHeight="1" spans="1:22">
      <c r="A12" s="19" t="s">
        <v>53</v>
      </c>
      <c r="B12" s="20"/>
      <c r="C12" s="20"/>
      <c r="D12" s="21"/>
      <c r="E12" s="18">
        <v>9</v>
      </c>
      <c r="F12" s="18"/>
      <c r="G12" s="18"/>
      <c r="H12" s="18"/>
      <c r="I12" s="18"/>
      <c r="J12" s="18"/>
      <c r="K12" s="51">
        <f>M12+N12+O12+Q12+Q12</f>
        <v>4818</v>
      </c>
      <c r="L12" s="51">
        <f t="shared" ref="L12:Q12" si="6">SUM(L13:L21)</f>
        <v>5793</v>
      </c>
      <c r="M12" s="51">
        <f t="shared" si="6"/>
        <v>3360</v>
      </c>
      <c r="N12" s="51">
        <f t="shared" si="6"/>
        <v>1058</v>
      </c>
      <c r="O12" s="51">
        <f t="shared" si="6"/>
        <v>0</v>
      </c>
      <c r="P12" s="51">
        <f t="shared" si="6"/>
        <v>200</v>
      </c>
      <c r="Q12" s="51">
        <f t="shared" si="6"/>
        <v>200</v>
      </c>
      <c r="R12" s="51"/>
      <c r="S12" s="51"/>
      <c r="T12" s="69"/>
      <c r="U12" s="54"/>
      <c r="V12" s="27"/>
    </row>
    <row r="13" s="3" customFormat="1" ht="158" customHeight="1" spans="1:22">
      <c r="A13" s="29">
        <v>1</v>
      </c>
      <c r="B13" s="30" t="s">
        <v>27</v>
      </c>
      <c r="C13" s="27" t="s">
        <v>54</v>
      </c>
      <c r="D13" s="27" t="s">
        <v>55</v>
      </c>
      <c r="E13" s="24" t="s">
        <v>56</v>
      </c>
      <c r="F13" s="31" t="s">
        <v>57</v>
      </c>
      <c r="G13" s="28" t="s">
        <v>58</v>
      </c>
      <c r="H13" s="29" t="s">
        <v>59</v>
      </c>
      <c r="I13" s="22">
        <v>2023.9</v>
      </c>
      <c r="J13" s="25" t="s">
        <v>41</v>
      </c>
      <c r="K13" s="56">
        <f t="shared" ref="K13:K17" si="7">M13+N13</f>
        <v>480</v>
      </c>
      <c r="L13" s="56">
        <v>480</v>
      </c>
      <c r="M13" s="56">
        <v>300</v>
      </c>
      <c r="N13" s="56">
        <v>180</v>
      </c>
      <c r="O13" s="56"/>
      <c r="P13" s="57"/>
      <c r="Q13" s="57"/>
      <c r="R13" s="29">
        <v>161.52</v>
      </c>
      <c r="S13" s="29">
        <f t="shared" ref="S13:S21" si="8">K13-R13</f>
        <v>318.48</v>
      </c>
      <c r="T13" s="69">
        <f t="shared" si="2"/>
        <v>0.3365</v>
      </c>
      <c r="U13" s="54">
        <f t="shared" si="5"/>
        <v>408</v>
      </c>
      <c r="V13" s="29"/>
    </row>
    <row r="14" s="3" customFormat="1" ht="209" customHeight="1" spans="1:22">
      <c r="A14" s="29">
        <v>2</v>
      </c>
      <c r="B14" s="28" t="s">
        <v>27</v>
      </c>
      <c r="C14" s="27" t="s">
        <v>60</v>
      </c>
      <c r="D14" s="27" t="s">
        <v>61</v>
      </c>
      <c r="E14" s="24" t="s">
        <v>62</v>
      </c>
      <c r="F14" s="31" t="s">
        <v>63</v>
      </c>
      <c r="G14" s="28" t="s">
        <v>64</v>
      </c>
      <c r="H14" s="29" t="s">
        <v>50</v>
      </c>
      <c r="I14" s="54">
        <v>2023.1</v>
      </c>
      <c r="J14" s="25" t="s">
        <v>41</v>
      </c>
      <c r="K14" s="33">
        <f t="shared" si="7"/>
        <v>227</v>
      </c>
      <c r="L14" s="33">
        <v>227</v>
      </c>
      <c r="M14" s="33">
        <v>200</v>
      </c>
      <c r="N14" s="33">
        <v>27</v>
      </c>
      <c r="O14" s="33"/>
      <c r="P14" s="29"/>
      <c r="Q14" s="29"/>
      <c r="R14" s="29">
        <v>61.82</v>
      </c>
      <c r="S14" s="29">
        <f t="shared" si="8"/>
        <v>165.18</v>
      </c>
      <c r="T14" s="69">
        <f t="shared" si="2"/>
        <v>0.272334801762115</v>
      </c>
      <c r="U14" s="54">
        <f t="shared" si="5"/>
        <v>192.95</v>
      </c>
      <c r="V14" s="29"/>
    </row>
    <row r="15" s="3" customFormat="1" ht="209" customHeight="1" spans="1:22">
      <c r="A15" s="29">
        <v>3</v>
      </c>
      <c r="B15" s="30" t="s">
        <v>27</v>
      </c>
      <c r="C15" s="27" t="s">
        <v>65</v>
      </c>
      <c r="D15" s="27" t="s">
        <v>66</v>
      </c>
      <c r="E15" s="24" t="s">
        <v>67</v>
      </c>
      <c r="F15" s="31" t="s">
        <v>63</v>
      </c>
      <c r="G15" s="28" t="s">
        <v>64</v>
      </c>
      <c r="H15" s="29" t="s">
        <v>33</v>
      </c>
      <c r="I15" s="22">
        <v>2023.12</v>
      </c>
      <c r="J15" s="25" t="s">
        <v>41</v>
      </c>
      <c r="K15" s="33">
        <f t="shared" si="7"/>
        <v>400</v>
      </c>
      <c r="L15" s="33">
        <v>400</v>
      </c>
      <c r="M15" s="33">
        <v>360</v>
      </c>
      <c r="N15" s="33">
        <v>40</v>
      </c>
      <c r="O15" s="33"/>
      <c r="P15" s="29"/>
      <c r="Q15" s="29"/>
      <c r="R15" s="22">
        <v>105.69</v>
      </c>
      <c r="S15" s="29">
        <f t="shared" si="8"/>
        <v>294.31</v>
      </c>
      <c r="T15" s="69">
        <f t="shared" si="2"/>
        <v>0.264225</v>
      </c>
      <c r="U15" s="54">
        <f t="shared" si="5"/>
        <v>340</v>
      </c>
      <c r="V15" s="29"/>
    </row>
    <row r="16" s="3" customFormat="1" ht="142" customHeight="1" spans="1:22">
      <c r="A16" s="29">
        <v>4</v>
      </c>
      <c r="B16" s="30" t="s">
        <v>27</v>
      </c>
      <c r="C16" s="27" t="s">
        <v>68</v>
      </c>
      <c r="D16" s="27" t="s">
        <v>69</v>
      </c>
      <c r="E16" s="24" t="s">
        <v>70</v>
      </c>
      <c r="F16" s="31" t="s">
        <v>57</v>
      </c>
      <c r="G16" s="28" t="s">
        <v>58</v>
      </c>
      <c r="H16" s="29" t="s">
        <v>71</v>
      </c>
      <c r="I16" s="22">
        <v>2023.11</v>
      </c>
      <c r="J16" s="25" t="s">
        <v>41</v>
      </c>
      <c r="K16" s="33">
        <f t="shared" si="7"/>
        <v>800</v>
      </c>
      <c r="L16" s="33">
        <v>800</v>
      </c>
      <c r="M16" s="33">
        <v>500</v>
      </c>
      <c r="N16" s="33">
        <v>300</v>
      </c>
      <c r="O16" s="33"/>
      <c r="P16" s="29"/>
      <c r="Q16" s="29"/>
      <c r="R16" s="29">
        <v>225.71</v>
      </c>
      <c r="S16" s="29">
        <f t="shared" si="8"/>
        <v>574.29</v>
      </c>
      <c r="T16" s="69">
        <f t="shared" si="2"/>
        <v>0.2821375</v>
      </c>
      <c r="U16" s="54">
        <f t="shared" si="5"/>
        <v>680</v>
      </c>
      <c r="V16" s="29"/>
    </row>
    <row r="17" s="3" customFormat="1" ht="142" customHeight="1" spans="1:22">
      <c r="A17" s="29">
        <v>5</v>
      </c>
      <c r="B17" s="28" t="s">
        <v>27</v>
      </c>
      <c r="C17" s="27" t="s">
        <v>72</v>
      </c>
      <c r="D17" s="27" t="s">
        <v>73</v>
      </c>
      <c r="E17" s="24" t="s">
        <v>74</v>
      </c>
      <c r="F17" s="31" t="s">
        <v>57</v>
      </c>
      <c r="G17" s="28" t="s">
        <v>58</v>
      </c>
      <c r="H17" s="29" t="s">
        <v>71</v>
      </c>
      <c r="I17" s="22">
        <v>2023.11</v>
      </c>
      <c r="J17" s="25" t="s">
        <v>41</v>
      </c>
      <c r="K17" s="33">
        <f t="shared" si="7"/>
        <v>611</v>
      </c>
      <c r="L17" s="33">
        <v>611</v>
      </c>
      <c r="M17" s="33">
        <v>300</v>
      </c>
      <c r="N17" s="33">
        <v>311</v>
      </c>
      <c r="O17" s="33"/>
      <c r="P17" s="29"/>
      <c r="Q17" s="29"/>
      <c r="R17" s="22">
        <v>159.85</v>
      </c>
      <c r="S17" s="29">
        <f t="shared" si="8"/>
        <v>451.15</v>
      </c>
      <c r="T17" s="69">
        <f t="shared" si="2"/>
        <v>0.261620294599018</v>
      </c>
      <c r="U17" s="54">
        <f t="shared" si="5"/>
        <v>519.35</v>
      </c>
      <c r="V17" s="29"/>
    </row>
    <row r="18" s="3" customFormat="1" ht="142" customHeight="1" spans="1:22">
      <c r="A18" s="29">
        <v>6</v>
      </c>
      <c r="B18" s="30" t="s">
        <v>27</v>
      </c>
      <c r="C18" s="27" t="s">
        <v>75</v>
      </c>
      <c r="D18" s="27" t="s">
        <v>76</v>
      </c>
      <c r="E18" s="24" t="s">
        <v>77</v>
      </c>
      <c r="F18" s="31" t="s">
        <v>57</v>
      </c>
      <c r="G18" s="28" t="s">
        <v>58</v>
      </c>
      <c r="H18" s="29" t="s">
        <v>78</v>
      </c>
      <c r="I18" s="22">
        <v>2023.11</v>
      </c>
      <c r="J18" s="25" t="s">
        <v>41</v>
      </c>
      <c r="K18" s="33">
        <v>400</v>
      </c>
      <c r="L18" s="33">
        <v>875</v>
      </c>
      <c r="M18" s="33">
        <v>400</v>
      </c>
      <c r="N18" s="33"/>
      <c r="O18" s="33"/>
      <c r="P18" s="29"/>
      <c r="Q18" s="29"/>
      <c r="R18" s="22">
        <v>223.91</v>
      </c>
      <c r="S18" s="29">
        <f t="shared" si="8"/>
        <v>176.09</v>
      </c>
      <c r="T18" s="69">
        <f t="shared" si="2"/>
        <v>0.559775</v>
      </c>
      <c r="U18" s="54">
        <f t="shared" si="5"/>
        <v>743.75</v>
      </c>
      <c r="V18" s="29"/>
    </row>
    <row r="19" s="3" customFormat="1" ht="142" customHeight="1" spans="1:22">
      <c r="A19" s="29">
        <v>7</v>
      </c>
      <c r="B19" s="30" t="s">
        <v>27</v>
      </c>
      <c r="C19" s="27" t="s">
        <v>79</v>
      </c>
      <c r="D19" s="27" t="s">
        <v>80</v>
      </c>
      <c r="E19" s="24" t="s">
        <v>81</v>
      </c>
      <c r="F19" s="31" t="s">
        <v>57</v>
      </c>
      <c r="G19" s="28" t="s">
        <v>58</v>
      </c>
      <c r="H19" s="29" t="s">
        <v>33</v>
      </c>
      <c r="I19" s="22">
        <v>2023.12</v>
      </c>
      <c r="J19" s="25" t="s">
        <v>82</v>
      </c>
      <c r="K19" s="33">
        <v>600</v>
      </c>
      <c r="L19" s="33">
        <v>1000</v>
      </c>
      <c r="M19" s="33">
        <v>400</v>
      </c>
      <c r="N19" s="33"/>
      <c r="O19" s="33"/>
      <c r="P19" s="29">
        <v>200</v>
      </c>
      <c r="Q19" s="29"/>
      <c r="R19" s="29">
        <v>287.76</v>
      </c>
      <c r="S19" s="29">
        <f t="shared" si="8"/>
        <v>312.24</v>
      </c>
      <c r="T19" s="69">
        <f t="shared" si="2"/>
        <v>0.4796</v>
      </c>
      <c r="U19" s="54">
        <f t="shared" si="5"/>
        <v>850</v>
      </c>
      <c r="V19" s="29"/>
    </row>
    <row r="20" s="3" customFormat="1" ht="125" customHeight="1" spans="1:22">
      <c r="A20" s="29">
        <v>8</v>
      </c>
      <c r="B20" s="28" t="s">
        <v>27</v>
      </c>
      <c r="C20" s="27" t="s">
        <v>83</v>
      </c>
      <c r="D20" s="27" t="s">
        <v>84</v>
      </c>
      <c r="E20" s="24" t="s">
        <v>85</v>
      </c>
      <c r="F20" s="31" t="s">
        <v>86</v>
      </c>
      <c r="G20" s="28" t="s">
        <v>87</v>
      </c>
      <c r="H20" s="29" t="s">
        <v>50</v>
      </c>
      <c r="I20" s="54">
        <v>2023.1</v>
      </c>
      <c r="J20" s="25" t="s">
        <v>88</v>
      </c>
      <c r="K20" s="52">
        <f>M20+N20+O20+P20+Q20</f>
        <v>700</v>
      </c>
      <c r="L20" s="33">
        <v>800</v>
      </c>
      <c r="M20" s="33">
        <v>500</v>
      </c>
      <c r="N20" s="33"/>
      <c r="O20" s="33"/>
      <c r="P20" s="29"/>
      <c r="Q20" s="29">
        <v>200</v>
      </c>
      <c r="R20" s="22">
        <v>244.4</v>
      </c>
      <c r="S20" s="29">
        <f t="shared" si="8"/>
        <v>455.6</v>
      </c>
      <c r="T20" s="69">
        <f t="shared" si="2"/>
        <v>0.349142857142857</v>
      </c>
      <c r="U20" s="54">
        <v>510</v>
      </c>
      <c r="V20" s="29"/>
    </row>
    <row r="21" s="3" customFormat="1" ht="173" customHeight="1" spans="1:22">
      <c r="A21" s="29">
        <v>9</v>
      </c>
      <c r="B21" s="30" t="s">
        <v>27</v>
      </c>
      <c r="C21" s="27" t="s">
        <v>89</v>
      </c>
      <c r="D21" s="27" t="s">
        <v>90</v>
      </c>
      <c r="E21" s="24" t="s">
        <v>91</v>
      </c>
      <c r="F21" s="31" t="s">
        <v>57</v>
      </c>
      <c r="G21" s="28" t="s">
        <v>58</v>
      </c>
      <c r="H21" s="29" t="s">
        <v>50</v>
      </c>
      <c r="I21" s="54">
        <v>2023.1</v>
      </c>
      <c r="J21" s="25" t="s">
        <v>41</v>
      </c>
      <c r="K21" s="52">
        <f>SUM(M21:P21)</f>
        <v>600</v>
      </c>
      <c r="L21" s="33">
        <v>600</v>
      </c>
      <c r="M21" s="33">
        <v>400</v>
      </c>
      <c r="N21" s="33">
        <v>200</v>
      </c>
      <c r="O21" s="33"/>
      <c r="P21" s="29"/>
      <c r="Q21" s="29"/>
      <c r="R21" s="29">
        <v>153.13</v>
      </c>
      <c r="S21" s="29">
        <f t="shared" si="8"/>
        <v>446.87</v>
      </c>
      <c r="T21" s="69">
        <f t="shared" si="2"/>
        <v>0.255216666666667</v>
      </c>
      <c r="U21" s="54">
        <f t="shared" si="5"/>
        <v>510</v>
      </c>
      <c r="V21" s="29"/>
    </row>
    <row r="22" s="3" customFormat="1" ht="65" customHeight="1" spans="1:22">
      <c r="A22" s="19" t="s">
        <v>92</v>
      </c>
      <c r="B22" s="20"/>
      <c r="C22" s="20"/>
      <c r="D22" s="21"/>
      <c r="E22" s="18">
        <v>12</v>
      </c>
      <c r="F22" s="18"/>
      <c r="G22" s="18"/>
      <c r="H22" s="18"/>
      <c r="I22" s="18"/>
      <c r="J22" s="18"/>
      <c r="K22" s="51">
        <f t="shared" ref="K22:N22" si="9">SUM(K23:K34)</f>
        <v>4691</v>
      </c>
      <c r="L22" s="51">
        <f t="shared" si="9"/>
        <v>5266</v>
      </c>
      <c r="M22" s="51">
        <f t="shared" si="9"/>
        <v>3810</v>
      </c>
      <c r="N22" s="51">
        <f t="shared" si="9"/>
        <v>706</v>
      </c>
      <c r="O22" s="51"/>
      <c r="P22" s="51">
        <v>175</v>
      </c>
      <c r="Q22" s="18"/>
      <c r="R22" s="18"/>
      <c r="S22" s="18"/>
      <c r="T22" s="69"/>
      <c r="U22" s="54"/>
      <c r="V22" s="27"/>
    </row>
    <row r="23" s="3" customFormat="1" ht="110" customHeight="1" spans="1:22">
      <c r="A23" s="22">
        <v>1</v>
      </c>
      <c r="B23" s="28" t="s">
        <v>27</v>
      </c>
      <c r="C23" s="24" t="s">
        <v>93</v>
      </c>
      <c r="D23" s="24" t="s">
        <v>94</v>
      </c>
      <c r="E23" s="24" t="s">
        <v>95</v>
      </c>
      <c r="F23" s="24" t="s">
        <v>96</v>
      </c>
      <c r="G23" s="25" t="s">
        <v>97</v>
      </c>
      <c r="H23" s="22" t="s">
        <v>98</v>
      </c>
      <c r="I23" s="22">
        <v>2023.8</v>
      </c>
      <c r="J23" s="25" t="s">
        <v>41</v>
      </c>
      <c r="K23" s="55">
        <f t="shared" ref="K23:K27" si="10">M23+N23</f>
        <v>300</v>
      </c>
      <c r="L23" s="55">
        <v>300</v>
      </c>
      <c r="M23" s="55">
        <v>270</v>
      </c>
      <c r="N23" s="22">
        <v>30</v>
      </c>
      <c r="O23" s="22"/>
      <c r="P23" s="22"/>
      <c r="Q23" s="22"/>
      <c r="R23" s="22">
        <v>88.72</v>
      </c>
      <c r="S23" s="22">
        <f t="shared" ref="S23:S34" si="11">K23-R23</f>
        <v>211.28</v>
      </c>
      <c r="T23" s="69">
        <f t="shared" si="2"/>
        <v>0.295733333333333</v>
      </c>
      <c r="U23" s="54">
        <f t="shared" si="5"/>
        <v>255</v>
      </c>
      <c r="V23" s="25"/>
    </row>
    <row r="24" s="3" customFormat="1" ht="117" customHeight="1" spans="1:22">
      <c r="A24" s="22">
        <v>2</v>
      </c>
      <c r="B24" s="28" t="s">
        <v>27</v>
      </c>
      <c r="C24" s="24" t="s">
        <v>99</v>
      </c>
      <c r="D24" s="24" t="s">
        <v>100</v>
      </c>
      <c r="E24" s="24" t="s">
        <v>101</v>
      </c>
      <c r="F24" s="28" t="s">
        <v>102</v>
      </c>
      <c r="G24" s="25" t="s">
        <v>103</v>
      </c>
      <c r="H24" s="22" t="s">
        <v>98</v>
      </c>
      <c r="I24" s="22">
        <v>2023.8</v>
      </c>
      <c r="J24" s="25" t="s">
        <v>41</v>
      </c>
      <c r="K24" s="55">
        <f t="shared" si="10"/>
        <v>530</v>
      </c>
      <c r="L24" s="55">
        <v>530</v>
      </c>
      <c r="M24" s="55">
        <v>450</v>
      </c>
      <c r="N24" s="22">
        <v>80</v>
      </c>
      <c r="O24" s="22"/>
      <c r="P24" s="54"/>
      <c r="Q24" s="22"/>
      <c r="R24" s="22">
        <v>145.39</v>
      </c>
      <c r="S24" s="22">
        <f t="shared" si="11"/>
        <v>384.61</v>
      </c>
      <c r="T24" s="69">
        <f t="shared" si="2"/>
        <v>0.274320754716981</v>
      </c>
      <c r="U24" s="54">
        <f t="shared" si="5"/>
        <v>450.5</v>
      </c>
      <c r="V24" s="25"/>
    </row>
    <row r="25" s="3" customFormat="1" ht="113" customHeight="1" spans="1:22">
      <c r="A25" s="22">
        <v>3</v>
      </c>
      <c r="B25" s="26" t="s">
        <v>27</v>
      </c>
      <c r="C25" s="24" t="s">
        <v>104</v>
      </c>
      <c r="D25" s="24" t="s">
        <v>100</v>
      </c>
      <c r="E25" s="24" t="s">
        <v>105</v>
      </c>
      <c r="F25" s="31" t="s">
        <v>86</v>
      </c>
      <c r="G25" s="28" t="s">
        <v>87</v>
      </c>
      <c r="H25" s="29" t="s">
        <v>71</v>
      </c>
      <c r="I25" s="22">
        <v>2023.11</v>
      </c>
      <c r="J25" s="25" t="s">
        <v>82</v>
      </c>
      <c r="K25" s="55">
        <v>625</v>
      </c>
      <c r="L25" s="55">
        <v>1200</v>
      </c>
      <c r="M25" s="54">
        <v>450</v>
      </c>
      <c r="N25" s="22"/>
      <c r="O25" s="22"/>
      <c r="P25" s="55">
        <v>175</v>
      </c>
      <c r="Q25" s="55"/>
      <c r="R25" s="22">
        <v>369.05</v>
      </c>
      <c r="S25" s="22">
        <f t="shared" si="11"/>
        <v>255.95</v>
      </c>
      <c r="T25" s="69">
        <f t="shared" si="2"/>
        <v>0.59048</v>
      </c>
      <c r="U25" s="54">
        <f t="shared" si="5"/>
        <v>1020</v>
      </c>
      <c r="V25" s="22"/>
    </row>
    <row r="26" s="3" customFormat="1" ht="77" customHeight="1" spans="1:22">
      <c r="A26" s="22">
        <v>4</v>
      </c>
      <c r="B26" s="26" t="s">
        <v>27</v>
      </c>
      <c r="C26" s="24" t="s">
        <v>106</v>
      </c>
      <c r="D26" s="24" t="s">
        <v>107</v>
      </c>
      <c r="E26" s="24" t="s">
        <v>108</v>
      </c>
      <c r="F26" s="28" t="s">
        <v>109</v>
      </c>
      <c r="G26" s="28" t="s">
        <v>110</v>
      </c>
      <c r="H26" s="29" t="s">
        <v>59</v>
      </c>
      <c r="I26" s="22">
        <v>2023.9</v>
      </c>
      <c r="J26" s="25" t="s">
        <v>41</v>
      </c>
      <c r="K26" s="55">
        <f t="shared" si="10"/>
        <v>380</v>
      </c>
      <c r="L26" s="55">
        <v>380</v>
      </c>
      <c r="M26" s="54">
        <v>320</v>
      </c>
      <c r="N26" s="22">
        <v>60</v>
      </c>
      <c r="O26" s="22"/>
      <c r="P26" s="55"/>
      <c r="Q26" s="55"/>
      <c r="R26" s="22">
        <v>10.04</v>
      </c>
      <c r="S26" s="22">
        <f t="shared" si="11"/>
        <v>369.96</v>
      </c>
      <c r="T26" s="69">
        <f t="shared" si="2"/>
        <v>0.0264210526315789</v>
      </c>
      <c r="U26" s="54">
        <f t="shared" si="5"/>
        <v>323</v>
      </c>
      <c r="V26" s="22"/>
    </row>
    <row r="27" s="3" customFormat="1" ht="74" customHeight="1" spans="1:22">
      <c r="A27" s="22">
        <v>5</v>
      </c>
      <c r="B27" s="26" t="s">
        <v>27</v>
      </c>
      <c r="C27" s="24" t="s">
        <v>111</v>
      </c>
      <c r="D27" s="24" t="s">
        <v>112</v>
      </c>
      <c r="E27" s="24" t="s">
        <v>113</v>
      </c>
      <c r="F27" s="28" t="s">
        <v>114</v>
      </c>
      <c r="G27" s="25" t="s">
        <v>115</v>
      </c>
      <c r="H27" s="22" t="s">
        <v>33</v>
      </c>
      <c r="I27" s="22">
        <v>2023.12</v>
      </c>
      <c r="J27" s="25" t="s">
        <v>41</v>
      </c>
      <c r="K27" s="55">
        <f t="shared" si="10"/>
        <v>450</v>
      </c>
      <c r="L27" s="55">
        <v>450</v>
      </c>
      <c r="M27" s="22">
        <v>380</v>
      </c>
      <c r="N27" s="22">
        <v>70</v>
      </c>
      <c r="O27" s="22"/>
      <c r="P27" s="55"/>
      <c r="Q27" s="55"/>
      <c r="R27" s="22">
        <v>142.71</v>
      </c>
      <c r="S27" s="22">
        <f t="shared" si="11"/>
        <v>307.29</v>
      </c>
      <c r="T27" s="69">
        <f t="shared" si="2"/>
        <v>0.317133333333333</v>
      </c>
      <c r="U27" s="54">
        <f t="shared" si="5"/>
        <v>382.5</v>
      </c>
      <c r="V27" s="22"/>
    </row>
    <row r="28" s="3" customFormat="1" ht="92" customHeight="1" spans="1:22">
      <c r="A28" s="22">
        <v>6</v>
      </c>
      <c r="B28" s="26" t="s">
        <v>27</v>
      </c>
      <c r="C28" s="24" t="s">
        <v>116</v>
      </c>
      <c r="D28" s="24" t="s">
        <v>117</v>
      </c>
      <c r="E28" s="24" t="s">
        <v>118</v>
      </c>
      <c r="F28" s="31" t="s">
        <v>86</v>
      </c>
      <c r="G28" s="28" t="s">
        <v>87</v>
      </c>
      <c r="H28" s="29" t="s">
        <v>98</v>
      </c>
      <c r="I28" s="22">
        <v>2023.8</v>
      </c>
      <c r="J28" s="25" t="s">
        <v>41</v>
      </c>
      <c r="K28" s="55">
        <v>220</v>
      </c>
      <c r="L28" s="55">
        <v>220</v>
      </c>
      <c r="M28" s="22">
        <v>210</v>
      </c>
      <c r="N28" s="22">
        <v>10</v>
      </c>
      <c r="O28" s="22"/>
      <c r="P28" s="55"/>
      <c r="Q28" s="55"/>
      <c r="R28" s="22">
        <v>60.13</v>
      </c>
      <c r="S28" s="22">
        <f t="shared" si="11"/>
        <v>159.87</v>
      </c>
      <c r="T28" s="69">
        <f t="shared" si="2"/>
        <v>0.273318181818182</v>
      </c>
      <c r="U28" s="54">
        <f t="shared" si="5"/>
        <v>187</v>
      </c>
      <c r="V28" s="22"/>
    </row>
    <row r="29" s="3" customFormat="1" ht="231" customHeight="1" spans="1:22">
      <c r="A29" s="22">
        <v>7</v>
      </c>
      <c r="B29" s="26" t="s">
        <v>27</v>
      </c>
      <c r="C29" s="24" t="s">
        <v>119</v>
      </c>
      <c r="D29" s="24" t="s">
        <v>120</v>
      </c>
      <c r="E29" s="24" t="s">
        <v>121</v>
      </c>
      <c r="F29" s="28" t="s">
        <v>63</v>
      </c>
      <c r="G29" s="25" t="s">
        <v>64</v>
      </c>
      <c r="H29" s="22" t="s">
        <v>71</v>
      </c>
      <c r="I29" s="22">
        <v>2023.11</v>
      </c>
      <c r="J29" s="25" t="s">
        <v>41</v>
      </c>
      <c r="K29" s="55">
        <f t="shared" ref="K29:K33" si="12">M29+N29</f>
        <v>236</v>
      </c>
      <c r="L29" s="55">
        <v>236</v>
      </c>
      <c r="M29" s="22">
        <v>200</v>
      </c>
      <c r="N29" s="22">
        <v>36</v>
      </c>
      <c r="O29" s="22"/>
      <c r="P29" s="55"/>
      <c r="Q29" s="55"/>
      <c r="R29" s="22">
        <v>60.36</v>
      </c>
      <c r="S29" s="22">
        <f t="shared" si="11"/>
        <v>175.64</v>
      </c>
      <c r="T29" s="69">
        <f t="shared" si="2"/>
        <v>0.255762711864407</v>
      </c>
      <c r="U29" s="54">
        <f t="shared" si="5"/>
        <v>200.6</v>
      </c>
      <c r="V29" s="22"/>
    </row>
    <row r="30" s="3" customFormat="1" ht="57" customHeight="1" spans="1:22">
      <c r="A30" s="22">
        <v>8</v>
      </c>
      <c r="B30" s="26" t="s">
        <v>27</v>
      </c>
      <c r="C30" s="24" t="s">
        <v>122</v>
      </c>
      <c r="D30" s="24" t="s">
        <v>123</v>
      </c>
      <c r="E30" s="24" t="s">
        <v>124</v>
      </c>
      <c r="F30" s="28" t="s">
        <v>63</v>
      </c>
      <c r="G30" s="25" t="s">
        <v>64</v>
      </c>
      <c r="H30" s="22" t="s">
        <v>71</v>
      </c>
      <c r="I30" s="22">
        <v>2023.11</v>
      </c>
      <c r="J30" s="25" t="s">
        <v>41</v>
      </c>
      <c r="K30" s="55">
        <f t="shared" si="12"/>
        <v>400</v>
      </c>
      <c r="L30" s="55">
        <v>400</v>
      </c>
      <c r="M30" s="22">
        <v>200</v>
      </c>
      <c r="N30" s="22">
        <v>200</v>
      </c>
      <c r="O30" s="22"/>
      <c r="P30" s="55"/>
      <c r="Q30" s="55"/>
      <c r="R30" s="22">
        <v>99.42</v>
      </c>
      <c r="S30" s="22">
        <f t="shared" si="11"/>
        <v>300.58</v>
      </c>
      <c r="T30" s="69">
        <f t="shared" si="2"/>
        <v>0.24855</v>
      </c>
      <c r="U30" s="54">
        <f t="shared" si="5"/>
        <v>340</v>
      </c>
      <c r="V30" s="22"/>
    </row>
    <row r="31" s="3" customFormat="1" ht="62" customHeight="1" spans="1:22">
      <c r="A31" s="22">
        <v>9</v>
      </c>
      <c r="B31" s="26" t="s">
        <v>27</v>
      </c>
      <c r="C31" s="27" t="s">
        <v>125</v>
      </c>
      <c r="D31" s="27" t="s">
        <v>126</v>
      </c>
      <c r="E31" s="27" t="s">
        <v>127</v>
      </c>
      <c r="F31" s="28" t="s">
        <v>114</v>
      </c>
      <c r="G31" s="25" t="s">
        <v>115</v>
      </c>
      <c r="H31" s="22" t="s">
        <v>33</v>
      </c>
      <c r="I31" s="22">
        <v>2023.12</v>
      </c>
      <c r="J31" s="25" t="s">
        <v>51</v>
      </c>
      <c r="K31" s="55">
        <v>350</v>
      </c>
      <c r="L31" s="55">
        <v>350</v>
      </c>
      <c r="M31" s="22">
        <v>350</v>
      </c>
      <c r="N31" s="22"/>
      <c r="O31" s="22"/>
      <c r="P31" s="55"/>
      <c r="Q31" s="55"/>
      <c r="R31" s="22">
        <v>107.24</v>
      </c>
      <c r="S31" s="22">
        <f t="shared" si="11"/>
        <v>242.76</v>
      </c>
      <c r="T31" s="69">
        <f t="shared" si="2"/>
        <v>0.3064</v>
      </c>
      <c r="U31" s="54">
        <f t="shared" si="5"/>
        <v>297.5</v>
      </c>
      <c r="V31" s="25" t="s">
        <v>52</v>
      </c>
    </row>
    <row r="32" s="3" customFormat="1" ht="79" customHeight="1" spans="1:22">
      <c r="A32" s="22">
        <v>10</v>
      </c>
      <c r="B32" s="26" t="s">
        <v>27</v>
      </c>
      <c r="C32" s="24" t="s">
        <v>128</v>
      </c>
      <c r="D32" s="24" t="s">
        <v>107</v>
      </c>
      <c r="E32" s="32" t="s">
        <v>129</v>
      </c>
      <c r="F32" s="28" t="s">
        <v>130</v>
      </c>
      <c r="G32" s="25" t="s">
        <v>131</v>
      </c>
      <c r="H32" s="22" t="s">
        <v>71</v>
      </c>
      <c r="I32" s="22">
        <v>2023.11</v>
      </c>
      <c r="J32" s="25" t="s">
        <v>41</v>
      </c>
      <c r="K32" s="55">
        <f t="shared" si="12"/>
        <v>450</v>
      </c>
      <c r="L32" s="55">
        <v>450</v>
      </c>
      <c r="M32" s="22">
        <v>350</v>
      </c>
      <c r="N32" s="22">
        <v>100</v>
      </c>
      <c r="O32" s="22"/>
      <c r="P32" s="55"/>
      <c r="Q32" s="55"/>
      <c r="R32" s="22">
        <v>160.44</v>
      </c>
      <c r="S32" s="22">
        <f t="shared" si="11"/>
        <v>289.56</v>
      </c>
      <c r="T32" s="69">
        <f t="shared" si="2"/>
        <v>0.356533333333333</v>
      </c>
      <c r="U32" s="54">
        <f t="shared" si="5"/>
        <v>382.5</v>
      </c>
      <c r="V32" s="22"/>
    </row>
    <row r="33" s="3" customFormat="1" ht="78" customHeight="1" spans="1:22">
      <c r="A33" s="22">
        <v>11</v>
      </c>
      <c r="B33" s="26" t="s">
        <v>27</v>
      </c>
      <c r="C33" s="24" t="s">
        <v>132</v>
      </c>
      <c r="D33" s="24" t="s">
        <v>133</v>
      </c>
      <c r="E33" s="24" t="s">
        <v>134</v>
      </c>
      <c r="F33" s="28" t="s">
        <v>135</v>
      </c>
      <c r="G33" s="25" t="s">
        <v>136</v>
      </c>
      <c r="H33" s="22" t="s">
        <v>71</v>
      </c>
      <c r="I33" s="22">
        <v>2023.11</v>
      </c>
      <c r="J33" s="25" t="s">
        <v>41</v>
      </c>
      <c r="K33" s="55">
        <f t="shared" si="12"/>
        <v>450</v>
      </c>
      <c r="L33" s="55">
        <v>450</v>
      </c>
      <c r="M33" s="22">
        <v>330</v>
      </c>
      <c r="N33" s="22">
        <v>120</v>
      </c>
      <c r="O33" s="22"/>
      <c r="P33" s="55"/>
      <c r="Q33" s="55"/>
      <c r="R33" s="22">
        <v>16.1</v>
      </c>
      <c r="S33" s="22">
        <f t="shared" si="11"/>
        <v>433.9</v>
      </c>
      <c r="T33" s="69">
        <f t="shared" si="2"/>
        <v>0.0357777777777778</v>
      </c>
      <c r="U33" s="54">
        <f t="shared" si="5"/>
        <v>382.5</v>
      </c>
      <c r="V33" s="22"/>
    </row>
    <row r="34" s="3" customFormat="1" ht="78" customHeight="1" spans="1:22">
      <c r="A34" s="22">
        <v>12</v>
      </c>
      <c r="B34" s="26" t="s">
        <v>27</v>
      </c>
      <c r="C34" s="27" t="s">
        <v>137</v>
      </c>
      <c r="D34" s="27" t="s">
        <v>61</v>
      </c>
      <c r="E34" s="27" t="s">
        <v>138</v>
      </c>
      <c r="F34" s="28" t="s">
        <v>63</v>
      </c>
      <c r="G34" s="25" t="s">
        <v>64</v>
      </c>
      <c r="H34" s="22" t="s">
        <v>78</v>
      </c>
      <c r="I34" s="22">
        <v>2023.11</v>
      </c>
      <c r="J34" s="25" t="s">
        <v>51</v>
      </c>
      <c r="K34" s="55">
        <v>300</v>
      </c>
      <c r="L34" s="55">
        <v>300</v>
      </c>
      <c r="M34" s="22">
        <v>300</v>
      </c>
      <c r="N34" s="22"/>
      <c r="O34" s="22"/>
      <c r="P34" s="55"/>
      <c r="Q34" s="55"/>
      <c r="R34" s="22">
        <v>76.37</v>
      </c>
      <c r="S34" s="22">
        <f t="shared" si="11"/>
        <v>223.63</v>
      </c>
      <c r="T34" s="69">
        <f t="shared" si="2"/>
        <v>0.254566666666667</v>
      </c>
      <c r="U34" s="54">
        <f t="shared" si="5"/>
        <v>255</v>
      </c>
      <c r="V34" s="25" t="s">
        <v>52</v>
      </c>
    </row>
    <row r="35" s="3" customFormat="1" ht="65" customHeight="1" spans="1:22">
      <c r="A35" s="19" t="s">
        <v>139</v>
      </c>
      <c r="B35" s="20"/>
      <c r="C35" s="20"/>
      <c r="D35" s="21"/>
      <c r="E35" s="18">
        <v>4</v>
      </c>
      <c r="F35" s="18"/>
      <c r="G35" s="18"/>
      <c r="H35" s="18"/>
      <c r="I35" s="18"/>
      <c r="J35" s="18"/>
      <c r="K35" s="50">
        <f t="shared" ref="K35:M35" si="13">SUM(K36:K39)</f>
        <v>4476.16228</v>
      </c>
      <c r="L35" s="51">
        <f t="shared" si="13"/>
        <v>7242</v>
      </c>
      <c r="M35" s="51">
        <f t="shared" si="13"/>
        <v>3276.16228</v>
      </c>
      <c r="N35" s="51"/>
      <c r="O35" s="51"/>
      <c r="P35" s="51">
        <f>SUM(P36:P39)</f>
        <v>1200</v>
      </c>
      <c r="Q35" s="18"/>
      <c r="R35" s="18"/>
      <c r="S35" s="18"/>
      <c r="T35" s="69"/>
      <c r="U35" s="54"/>
      <c r="V35" s="27"/>
    </row>
    <row r="36" s="3" customFormat="1" ht="69" customHeight="1" spans="1:22">
      <c r="A36" s="29">
        <v>1</v>
      </c>
      <c r="B36" s="31" t="s">
        <v>27</v>
      </c>
      <c r="C36" s="24" t="s">
        <v>140</v>
      </c>
      <c r="D36" s="33" t="s">
        <v>141</v>
      </c>
      <c r="E36" s="24" t="s">
        <v>142</v>
      </c>
      <c r="F36" s="28" t="s">
        <v>86</v>
      </c>
      <c r="G36" s="28" t="s">
        <v>87</v>
      </c>
      <c r="H36" s="29" t="s">
        <v>71</v>
      </c>
      <c r="I36" s="29">
        <v>2023.11</v>
      </c>
      <c r="J36" s="28" t="s">
        <v>82</v>
      </c>
      <c r="K36" s="33">
        <v>1000</v>
      </c>
      <c r="L36" s="33">
        <v>1880</v>
      </c>
      <c r="M36" s="33">
        <v>700</v>
      </c>
      <c r="N36" s="33"/>
      <c r="O36" s="33"/>
      <c r="P36" s="29">
        <v>300</v>
      </c>
      <c r="Q36" s="29"/>
      <c r="R36" s="22">
        <v>603.73</v>
      </c>
      <c r="S36" s="22">
        <f t="shared" ref="S36:S39" si="14">K36-R36</f>
        <v>396.27</v>
      </c>
      <c r="T36" s="69">
        <f t="shared" si="2"/>
        <v>0.60373</v>
      </c>
      <c r="U36" s="54">
        <f t="shared" si="5"/>
        <v>1598</v>
      </c>
      <c r="V36" s="29"/>
    </row>
    <row r="37" s="3" customFormat="1" ht="151" customHeight="1" spans="1:22">
      <c r="A37" s="29">
        <v>2</v>
      </c>
      <c r="B37" s="31" t="s">
        <v>27</v>
      </c>
      <c r="C37" s="24" t="s">
        <v>143</v>
      </c>
      <c r="D37" s="33" t="s">
        <v>144</v>
      </c>
      <c r="E37" s="24" t="s">
        <v>145</v>
      </c>
      <c r="F37" s="28" t="s">
        <v>146</v>
      </c>
      <c r="G37" s="28" t="s">
        <v>147</v>
      </c>
      <c r="H37" s="29" t="s">
        <v>33</v>
      </c>
      <c r="I37" s="29">
        <v>2023.12</v>
      </c>
      <c r="J37" s="28" t="s">
        <v>82</v>
      </c>
      <c r="K37" s="33">
        <v>800</v>
      </c>
      <c r="L37" s="33">
        <v>1562</v>
      </c>
      <c r="M37" s="29">
        <v>500</v>
      </c>
      <c r="N37" s="33"/>
      <c r="O37" s="33"/>
      <c r="P37" s="29">
        <v>300</v>
      </c>
      <c r="Q37" s="29"/>
      <c r="R37" s="22">
        <v>429.72</v>
      </c>
      <c r="S37" s="22">
        <f t="shared" si="14"/>
        <v>370.28</v>
      </c>
      <c r="T37" s="69">
        <f t="shared" si="2"/>
        <v>0.53715</v>
      </c>
      <c r="U37" s="54">
        <f t="shared" si="5"/>
        <v>1327.7</v>
      </c>
      <c r="V37" s="29"/>
    </row>
    <row r="38" s="3" customFormat="1" ht="151" customHeight="1" spans="1:22">
      <c r="A38" s="29">
        <v>3</v>
      </c>
      <c r="B38" s="34" t="s">
        <v>27</v>
      </c>
      <c r="C38" s="35" t="s">
        <v>148</v>
      </c>
      <c r="D38" s="35" t="s">
        <v>149</v>
      </c>
      <c r="E38" s="24" t="s">
        <v>150</v>
      </c>
      <c r="F38" s="28" t="s">
        <v>86</v>
      </c>
      <c r="G38" s="28" t="s">
        <v>87</v>
      </c>
      <c r="H38" s="29" t="s">
        <v>33</v>
      </c>
      <c r="I38" s="29">
        <v>2023.12</v>
      </c>
      <c r="J38" s="28" t="s">
        <v>82</v>
      </c>
      <c r="K38" s="58">
        <f>SUM(M38:P38)</f>
        <v>2076.16228</v>
      </c>
      <c r="L38" s="33">
        <v>2800</v>
      </c>
      <c r="M38" s="33">
        <v>1676.16228</v>
      </c>
      <c r="N38" s="29"/>
      <c r="O38" s="29"/>
      <c r="P38" s="29">
        <v>400</v>
      </c>
      <c r="Q38" s="29"/>
      <c r="R38" s="22">
        <v>882.25</v>
      </c>
      <c r="S38" s="22">
        <f t="shared" si="14"/>
        <v>1193.91228</v>
      </c>
      <c r="T38" s="69">
        <f t="shared" si="2"/>
        <v>0.424942697639223</v>
      </c>
      <c r="U38" s="54">
        <f t="shared" si="5"/>
        <v>2380</v>
      </c>
      <c r="V38" s="29"/>
    </row>
    <row r="39" s="3" customFormat="1" ht="151" customHeight="1" spans="1:22">
      <c r="A39" s="29">
        <v>4</v>
      </c>
      <c r="B39" s="34" t="s">
        <v>27</v>
      </c>
      <c r="C39" s="36" t="s">
        <v>151</v>
      </c>
      <c r="D39" s="36" t="s">
        <v>152</v>
      </c>
      <c r="E39" s="36" t="s">
        <v>153</v>
      </c>
      <c r="F39" s="31" t="s">
        <v>57</v>
      </c>
      <c r="G39" s="28" t="s">
        <v>58</v>
      </c>
      <c r="H39" s="29" t="s">
        <v>50</v>
      </c>
      <c r="I39" s="54">
        <v>2023.1</v>
      </c>
      <c r="J39" s="28" t="s">
        <v>82</v>
      </c>
      <c r="K39" s="33">
        <v>600</v>
      </c>
      <c r="L39" s="33">
        <v>1000</v>
      </c>
      <c r="M39" s="59">
        <v>400</v>
      </c>
      <c r="N39" s="33"/>
      <c r="O39" s="33"/>
      <c r="P39" s="29">
        <v>200</v>
      </c>
      <c r="Q39" s="29"/>
      <c r="R39" s="22">
        <v>264.47</v>
      </c>
      <c r="S39" s="22">
        <f t="shared" si="14"/>
        <v>335.53</v>
      </c>
      <c r="T39" s="69">
        <f t="shared" si="2"/>
        <v>0.440783333333333</v>
      </c>
      <c r="U39" s="54">
        <f t="shared" si="5"/>
        <v>850</v>
      </c>
      <c r="V39" s="29"/>
    </row>
    <row r="40" s="3" customFormat="1" ht="65" customHeight="1" spans="1:22">
      <c r="A40" s="19" t="s">
        <v>154</v>
      </c>
      <c r="B40" s="20"/>
      <c r="C40" s="20"/>
      <c r="D40" s="21"/>
      <c r="E40" s="18">
        <v>1</v>
      </c>
      <c r="F40" s="18"/>
      <c r="G40" s="18"/>
      <c r="H40" s="18"/>
      <c r="I40" s="18"/>
      <c r="J40" s="18"/>
      <c r="K40" s="50">
        <f t="shared" ref="K40:M40" si="15">SUM(K41)</f>
        <v>73.89772</v>
      </c>
      <c r="L40" s="50">
        <f t="shared" si="15"/>
        <v>73.89772</v>
      </c>
      <c r="M40" s="50">
        <f t="shared" si="15"/>
        <v>73.89772</v>
      </c>
      <c r="N40" s="51"/>
      <c r="O40" s="51"/>
      <c r="P40" s="51"/>
      <c r="Q40" s="18"/>
      <c r="R40" s="18"/>
      <c r="S40" s="18"/>
      <c r="T40" s="69"/>
      <c r="U40" s="54"/>
      <c r="V40" s="27"/>
    </row>
    <row r="41" s="3" customFormat="1" ht="54" customHeight="1" spans="1:22">
      <c r="A41" s="22">
        <v>1</v>
      </c>
      <c r="B41" s="30" t="s">
        <v>27</v>
      </c>
      <c r="C41" s="27" t="s">
        <v>155</v>
      </c>
      <c r="D41" s="27" t="s">
        <v>27</v>
      </c>
      <c r="E41" s="27" t="s">
        <v>156</v>
      </c>
      <c r="F41" s="37" t="s">
        <v>86</v>
      </c>
      <c r="G41" s="25" t="s">
        <v>87</v>
      </c>
      <c r="H41" s="29" t="s">
        <v>157</v>
      </c>
      <c r="I41" s="22">
        <v>2023.3</v>
      </c>
      <c r="J41" s="25" t="s">
        <v>41</v>
      </c>
      <c r="K41" s="24">
        <v>73.89772</v>
      </c>
      <c r="L41" s="24">
        <v>73.89772</v>
      </c>
      <c r="M41" s="24">
        <v>73.89772</v>
      </c>
      <c r="N41" s="22"/>
      <c r="O41" s="22"/>
      <c r="P41" s="22"/>
      <c r="Q41" s="22"/>
      <c r="R41" s="24">
        <v>73.89772</v>
      </c>
      <c r="S41" s="24">
        <f>K41-R41</f>
        <v>0</v>
      </c>
      <c r="T41" s="69">
        <f t="shared" si="2"/>
        <v>1</v>
      </c>
      <c r="U41" s="54">
        <v>73.89772</v>
      </c>
      <c r="V41" s="22"/>
    </row>
    <row r="42" s="1" customFormat="1" ht="48" customHeight="1" spans="1:22">
      <c r="A42" s="38" t="s">
        <v>158</v>
      </c>
      <c r="B42" s="39"/>
      <c r="C42" s="39"/>
      <c r="D42" s="39"/>
      <c r="E42" s="39"/>
      <c r="F42" s="39"/>
      <c r="G42" s="40"/>
      <c r="H42" s="39"/>
      <c r="I42" s="39"/>
      <c r="J42" s="60"/>
      <c r="K42" s="22">
        <f>K7+K12+K22+K35+K40</f>
        <v>18239.24</v>
      </c>
      <c r="L42" s="22">
        <f>L7+L12+L22+L35+L40</f>
        <v>23964.87772</v>
      </c>
      <c r="M42" s="22">
        <f>M7+M12+M22+M35+41</f>
        <v>13575.16228</v>
      </c>
      <c r="N42" s="22"/>
      <c r="O42" s="22"/>
      <c r="P42" s="22">
        <f>P7+P12+P22+P35+P40</f>
        <v>1575</v>
      </c>
      <c r="Q42" s="22">
        <f>Q7+Q12+Q22+Q35+Q40</f>
        <v>200</v>
      </c>
      <c r="R42" s="22">
        <f>SUM(R8:R41)</f>
        <v>6233.38772</v>
      </c>
      <c r="S42" s="22">
        <f>SUM(S8:S41)</f>
        <v>12005.85228</v>
      </c>
      <c r="T42" s="69">
        <f t="shared" si="2"/>
        <v>0.341756987681504</v>
      </c>
      <c r="U42" s="54"/>
      <c r="V42" s="71"/>
    </row>
    <row r="43" s="1" customFormat="1" ht="63" customHeight="1" spans="1:22">
      <c r="A43" s="41" t="s">
        <v>159</v>
      </c>
      <c r="B43" s="42"/>
      <c r="C43" s="42"/>
      <c r="D43" s="42"/>
      <c r="E43" s="42"/>
      <c r="F43" s="42"/>
      <c r="G43" s="43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72"/>
      <c r="V43" s="73"/>
    </row>
  </sheetData>
  <mergeCells count="34">
    <mergeCell ref="A1:V1"/>
    <mergeCell ref="A2:E2"/>
    <mergeCell ref="J3:K3"/>
    <mergeCell ref="L3:Q3"/>
    <mergeCell ref="A6:D6"/>
    <mergeCell ref="A7:D7"/>
    <mergeCell ref="A12:D12"/>
    <mergeCell ref="A22:D22"/>
    <mergeCell ref="A35:D35"/>
    <mergeCell ref="A40:D40"/>
    <mergeCell ref="A42:I42"/>
    <mergeCell ref="A43:V4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  <mergeCell ref="T3:T5"/>
    <mergeCell ref="U3:U5"/>
    <mergeCell ref="V3:V5"/>
  </mergeCells>
  <pageMargins left="0" right="0" top="0" bottom="0" header="0.298611111111111" footer="0.298611111111111"/>
  <pageSetup paperSize="9" scale="4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2023-03-02T08:41:00Z</dcterms:created>
  <dcterms:modified xsi:type="dcterms:W3CDTF">2023-11-20T07:39:56Z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